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600" windowHeight="10050" firstSheet="10" activeTab="10"/>
  </bookViews>
  <sheets>
    <sheet name="مبارزه با بیماری ها" sheetId="12" r:id="rId1"/>
    <sheet name="بهداشت حرفه ای" sheetId="8" r:id="rId2"/>
    <sheet name="بهبود تغذیه جامعه" sheetId="9" r:id="rId3"/>
    <sheet name="بهداشت محیط" sheetId="7" r:id="rId4"/>
    <sheet name="سلامت روان" sheetId="16" r:id="rId5"/>
    <sheet name="دهان و دندان" sheetId="6" r:id="rId6"/>
    <sheet name="مدیریت خطر بلایا" sheetId="10" r:id="rId7"/>
    <sheet name="سلامت خانواده  " sheetId="11" r:id="rId8"/>
    <sheet name="آموزش سلامت" sheetId="14" r:id="rId9"/>
    <sheet name="جلسات آموزش سلامت " sheetId="15" r:id="rId10"/>
    <sheet name="سلامت نوجوان و جوان و مدارس" sheetId="17" r:id="rId11"/>
    <sheet name="رضایت سنجی و جمعیت فعال" sheetId="18" r:id="rId12"/>
  </sheets>
  <calcPr calcId="145621"/>
</workbook>
</file>

<file path=xl/calcChain.xml><?xml version="1.0" encoding="utf-8"?>
<calcChain xmlns="http://schemas.openxmlformats.org/spreadsheetml/2006/main">
  <c r="I6" i="12" l="1"/>
  <c r="I7" i="12"/>
  <c r="I8" i="12"/>
  <c r="I9" i="12"/>
  <c r="I10" i="12"/>
  <c r="I11" i="12"/>
  <c r="I12" i="12"/>
  <c r="I13" i="12"/>
  <c r="I14" i="12"/>
  <c r="I15" i="12"/>
  <c r="I5" i="12"/>
  <c r="AG7" i="11"/>
  <c r="AG8" i="11"/>
  <c r="AG9" i="11"/>
  <c r="AG10" i="11"/>
  <c r="AG11" i="11"/>
  <c r="AG12" i="11"/>
  <c r="AG13" i="11"/>
  <c r="AG14" i="11"/>
  <c r="AG15" i="11"/>
  <c r="AG16" i="11"/>
  <c r="AG17" i="11"/>
  <c r="AG6" i="11"/>
  <c r="AD7" i="11"/>
  <c r="AD8" i="11"/>
  <c r="AD9" i="11"/>
  <c r="AD10" i="11"/>
  <c r="AD11" i="11"/>
  <c r="AD12" i="11"/>
  <c r="AD13" i="11"/>
  <c r="AD14" i="11"/>
  <c r="AD15" i="11"/>
  <c r="AD16" i="11"/>
  <c r="AD17" i="11"/>
  <c r="AD6" i="11"/>
  <c r="AA7" i="11"/>
  <c r="AA8" i="11"/>
  <c r="AA9" i="11"/>
  <c r="AA10" i="11"/>
  <c r="AA11" i="11"/>
  <c r="AA12" i="11"/>
  <c r="AA13" i="11"/>
  <c r="AA14" i="11"/>
  <c r="AA15" i="11"/>
  <c r="AA16" i="11"/>
  <c r="AA17" i="11"/>
  <c r="AA6" i="11"/>
  <c r="X8" i="11"/>
  <c r="X9" i="11"/>
  <c r="X10" i="11"/>
  <c r="X11" i="11"/>
  <c r="X12" i="11"/>
  <c r="X13" i="11"/>
  <c r="X14" i="11"/>
  <c r="X15" i="11"/>
  <c r="X16" i="11"/>
  <c r="X17" i="11"/>
  <c r="X7" i="11"/>
  <c r="X6" i="11"/>
  <c r="U8" i="11"/>
  <c r="U9" i="11"/>
  <c r="U10" i="11"/>
  <c r="U11" i="11"/>
  <c r="U12" i="11"/>
  <c r="U13" i="11"/>
  <c r="U14" i="11"/>
  <c r="U15" i="11"/>
  <c r="U16" i="11"/>
  <c r="U17" i="11"/>
  <c r="U7" i="11"/>
  <c r="U6" i="11"/>
  <c r="BF7" i="11" l="1"/>
  <c r="BF8" i="11"/>
  <c r="BF9" i="11"/>
  <c r="BF10" i="11"/>
  <c r="BF11" i="11"/>
  <c r="BF12" i="11"/>
  <c r="BF13" i="11"/>
  <c r="BF14" i="11"/>
  <c r="BF15" i="11"/>
  <c r="BF16" i="11"/>
  <c r="BF17" i="11"/>
  <c r="BH7" i="11"/>
  <c r="BH8" i="11"/>
  <c r="BH9" i="11"/>
  <c r="BH10" i="11"/>
  <c r="BH11" i="11"/>
  <c r="BH12" i="11"/>
  <c r="BH13" i="11"/>
  <c r="BH14" i="11"/>
  <c r="BH15" i="11"/>
  <c r="BH16" i="11"/>
  <c r="BH17" i="11"/>
  <c r="BJ7" i="11"/>
  <c r="BJ8" i="11"/>
  <c r="BJ9" i="11"/>
  <c r="BJ10" i="11"/>
  <c r="BJ11" i="11"/>
  <c r="BJ12" i="11"/>
  <c r="BJ13" i="11"/>
  <c r="BJ14" i="11"/>
  <c r="BJ15" i="11"/>
  <c r="BJ16" i="11"/>
  <c r="BJ17" i="11"/>
  <c r="BL7" i="11"/>
  <c r="BL8" i="11"/>
  <c r="BL9" i="11"/>
  <c r="BL10" i="11"/>
  <c r="BL11" i="11"/>
  <c r="BL12" i="11"/>
  <c r="BL13" i="11"/>
  <c r="BL14" i="11"/>
  <c r="BL15" i="11"/>
  <c r="BL16" i="11"/>
  <c r="BL17" i="11"/>
  <c r="BN7" i="11"/>
  <c r="BN8" i="11"/>
  <c r="BN9" i="11"/>
  <c r="BN10" i="11"/>
  <c r="BN11" i="11"/>
  <c r="BN12" i="11"/>
  <c r="BN13" i="11"/>
  <c r="BN14" i="11"/>
  <c r="BN15" i="11"/>
  <c r="BN16" i="11"/>
  <c r="BN17" i="11"/>
  <c r="BN6" i="11"/>
  <c r="BL6" i="11"/>
  <c r="BJ6" i="11"/>
  <c r="BH6" i="11"/>
  <c r="BF6" i="11"/>
  <c r="BP7" i="11"/>
  <c r="BP8" i="11"/>
  <c r="BP9" i="11"/>
  <c r="BP10" i="11"/>
  <c r="BP11" i="11"/>
  <c r="BP12" i="11"/>
  <c r="BP13" i="11"/>
  <c r="BP14" i="11"/>
  <c r="BP15" i="11"/>
  <c r="BP16" i="11"/>
  <c r="BP17" i="11"/>
  <c r="BP6" i="11"/>
  <c r="BD7" i="11"/>
  <c r="BD8" i="11"/>
  <c r="BD9" i="11"/>
  <c r="BD10" i="11"/>
  <c r="BD11" i="11"/>
  <c r="BD12" i="11"/>
  <c r="BD13" i="11"/>
  <c r="BD14" i="11"/>
  <c r="BD15" i="11"/>
  <c r="BD16" i="11"/>
  <c r="BD17" i="11"/>
  <c r="BD6" i="11"/>
  <c r="BB7" i="11"/>
  <c r="BB8" i="11"/>
  <c r="BB9" i="11"/>
  <c r="BB10" i="11"/>
  <c r="BB11" i="11"/>
  <c r="BB12" i="11"/>
  <c r="BB13" i="11"/>
  <c r="BB14" i="11"/>
  <c r="BB15" i="11"/>
  <c r="BB16" i="11"/>
  <c r="BB17" i="11"/>
  <c r="BB6" i="11"/>
  <c r="AZ7" i="11"/>
  <c r="AZ8" i="11"/>
  <c r="AZ9" i="11"/>
  <c r="AZ10" i="11"/>
  <c r="AZ11" i="11"/>
  <c r="AZ12" i="11"/>
  <c r="AZ13" i="11"/>
  <c r="AZ14" i="11"/>
  <c r="AZ15" i="11"/>
  <c r="AZ16" i="11"/>
  <c r="AZ17" i="11"/>
  <c r="AZ6" i="11"/>
  <c r="AX7" i="11"/>
  <c r="AX8" i="11"/>
  <c r="AX9" i="11"/>
  <c r="AX10" i="11"/>
  <c r="AX11" i="11"/>
  <c r="AX12" i="11"/>
  <c r="AX13" i="11"/>
  <c r="AX14" i="11"/>
  <c r="AX15" i="11"/>
  <c r="AX16" i="11"/>
  <c r="AX17" i="11"/>
  <c r="AX6" i="11"/>
  <c r="AV7" i="11"/>
  <c r="AV8" i="11"/>
  <c r="AV9" i="11"/>
  <c r="AV10" i="11"/>
  <c r="AV11" i="11"/>
  <c r="AV12" i="11"/>
  <c r="AV13" i="11"/>
  <c r="AV14" i="11"/>
  <c r="AV15" i="11"/>
  <c r="AV16" i="11"/>
  <c r="AV17" i="11"/>
  <c r="AV6" i="11"/>
  <c r="AT7" i="11"/>
  <c r="AT8" i="11"/>
  <c r="AT9" i="11"/>
  <c r="AT10" i="11"/>
  <c r="AT11" i="11"/>
  <c r="AT12" i="11"/>
  <c r="AT13" i="11"/>
  <c r="AT14" i="11"/>
  <c r="AT15" i="11"/>
  <c r="AT16" i="11"/>
  <c r="AT17" i="11"/>
  <c r="AT6" i="11"/>
  <c r="AR7" i="11"/>
  <c r="AR8" i="11"/>
  <c r="AR9" i="11"/>
  <c r="AR10" i="11"/>
  <c r="AR11" i="11"/>
  <c r="AR12" i="11"/>
  <c r="AR13" i="11"/>
  <c r="AR14" i="11"/>
  <c r="AR15" i="11"/>
  <c r="AR16" i="11"/>
  <c r="AR17" i="11"/>
  <c r="AR6" i="11"/>
  <c r="AP7" i="11"/>
  <c r="AP8" i="11"/>
  <c r="AP9" i="11"/>
  <c r="AP10" i="11"/>
  <c r="AP11" i="11"/>
  <c r="AP12" i="11"/>
  <c r="AP13" i="11"/>
  <c r="AP14" i="11"/>
  <c r="AP15" i="11"/>
  <c r="AP16" i="11"/>
  <c r="AP17" i="11"/>
  <c r="AP6" i="11"/>
  <c r="AN7" i="11"/>
  <c r="AN8" i="11"/>
  <c r="AN9" i="11"/>
  <c r="AN10" i="11"/>
  <c r="AN11" i="11"/>
  <c r="AN12" i="11"/>
  <c r="AN13" i="11"/>
  <c r="AN14" i="11"/>
  <c r="AN15" i="11"/>
  <c r="AN16" i="11"/>
  <c r="AN17" i="11"/>
  <c r="AN6" i="11"/>
  <c r="AS6" i="7"/>
  <c r="AS7" i="7"/>
  <c r="AS8" i="7"/>
  <c r="AS9" i="7"/>
  <c r="AS10" i="7"/>
  <c r="AS11" i="7"/>
  <c r="AS12" i="7"/>
  <c r="AS13" i="7"/>
  <c r="AS14" i="7"/>
  <c r="AS15" i="7"/>
  <c r="AS16" i="7"/>
  <c r="AS5" i="7"/>
  <c r="BL6" i="7"/>
  <c r="BL7" i="7"/>
  <c r="BL8" i="7"/>
  <c r="BL9" i="7"/>
  <c r="BL10" i="7"/>
  <c r="BL11" i="7"/>
  <c r="BL12" i="7"/>
  <c r="BL13" i="7"/>
  <c r="BL14" i="7"/>
  <c r="BL15" i="7"/>
  <c r="BL16" i="7"/>
  <c r="BL5" i="7"/>
  <c r="BI6" i="7"/>
  <c r="BI7" i="7"/>
  <c r="BI8" i="7"/>
  <c r="BI9" i="7"/>
  <c r="BI10" i="7"/>
  <c r="BI11" i="7"/>
  <c r="BI12" i="7"/>
  <c r="BI13" i="7"/>
  <c r="BI14" i="7"/>
  <c r="BI15" i="7"/>
  <c r="BI16" i="7"/>
  <c r="BI5" i="7"/>
  <c r="BF6" i="7"/>
  <c r="BF7" i="7"/>
  <c r="BF8" i="7"/>
  <c r="BF9" i="7"/>
  <c r="BF10" i="7"/>
  <c r="BF11" i="7"/>
  <c r="BF12" i="7"/>
  <c r="BF13" i="7"/>
  <c r="BF14" i="7"/>
  <c r="BF15" i="7"/>
  <c r="BF16" i="7"/>
  <c r="BF5" i="7"/>
  <c r="BC6" i="7"/>
  <c r="BC7" i="7"/>
  <c r="BC8" i="7"/>
  <c r="BC9" i="7"/>
  <c r="BC10" i="7"/>
  <c r="BC11" i="7"/>
  <c r="BC12" i="7"/>
  <c r="BC13" i="7"/>
  <c r="BC14" i="7"/>
  <c r="BC15" i="7"/>
  <c r="BC16" i="7"/>
  <c r="BC5" i="7"/>
  <c r="BN6" i="9"/>
  <c r="BN7" i="9"/>
  <c r="BN8" i="9"/>
  <c r="BN9" i="9"/>
  <c r="BN10" i="9"/>
  <c r="BN11" i="9"/>
  <c r="BN12" i="9"/>
  <c r="BN13" i="9"/>
  <c r="BN14" i="9"/>
  <c r="BN15" i="9"/>
  <c r="BN16" i="9"/>
  <c r="BN5" i="9"/>
  <c r="BL6" i="9"/>
  <c r="BL7" i="9"/>
  <c r="BL8" i="9"/>
  <c r="BL9" i="9"/>
  <c r="BL10" i="9"/>
  <c r="BL11" i="9"/>
  <c r="BL12" i="9"/>
  <c r="BL13" i="9"/>
  <c r="BL14" i="9"/>
  <c r="BL15" i="9"/>
  <c r="BL16" i="9"/>
  <c r="BL5" i="9"/>
  <c r="AY6" i="7"/>
  <c r="AY7" i="7"/>
  <c r="AY8" i="7"/>
  <c r="AY9" i="7"/>
  <c r="AY10" i="7"/>
  <c r="AY11" i="7"/>
  <c r="AY12" i="7"/>
  <c r="AY13" i="7"/>
  <c r="AY14" i="7"/>
  <c r="AY15" i="7"/>
  <c r="AY16" i="7"/>
  <c r="AY5" i="7"/>
  <c r="AV6" i="7" l="1"/>
  <c r="AV7" i="7"/>
  <c r="AV8" i="7"/>
  <c r="AV9" i="7"/>
  <c r="AV10" i="7"/>
  <c r="AV11" i="7"/>
  <c r="AV12" i="7"/>
  <c r="AV13" i="7"/>
  <c r="AV14" i="7"/>
  <c r="AV15" i="7"/>
  <c r="AV5" i="7"/>
  <c r="AN16" i="7"/>
  <c r="AN6" i="7"/>
  <c r="AN7" i="7"/>
  <c r="AN8" i="7"/>
  <c r="AN9" i="7"/>
  <c r="AN10" i="7"/>
  <c r="AN11" i="7"/>
  <c r="AN12" i="7"/>
  <c r="AN13" i="7"/>
  <c r="AN14" i="7"/>
  <c r="AN15" i="7"/>
  <c r="AN5" i="7"/>
  <c r="AK6" i="7"/>
  <c r="AK7" i="7"/>
  <c r="AK8" i="7"/>
  <c r="AK9" i="7"/>
  <c r="AK10" i="7"/>
  <c r="AK11" i="7"/>
  <c r="AK12" i="7"/>
  <c r="AK13" i="7"/>
  <c r="AK14" i="7"/>
  <c r="AK15" i="7"/>
  <c r="AK16" i="7"/>
  <c r="AK5" i="7"/>
  <c r="AL7" i="11" l="1"/>
  <c r="AL8" i="11"/>
  <c r="AL9" i="11"/>
  <c r="AL10" i="11"/>
  <c r="AL11" i="11"/>
  <c r="AL12" i="11"/>
  <c r="AL13" i="11"/>
  <c r="AL14" i="11"/>
  <c r="AL15" i="11"/>
  <c r="AL16" i="11"/>
  <c r="AL17" i="11"/>
  <c r="AL6" i="11"/>
  <c r="R7" i="11"/>
  <c r="R8" i="11"/>
  <c r="R9" i="11"/>
  <c r="R10" i="11"/>
  <c r="R11" i="11"/>
  <c r="R12" i="11"/>
  <c r="R13" i="11"/>
  <c r="R14" i="11"/>
  <c r="R15" i="11"/>
  <c r="R16" i="11"/>
  <c r="R17" i="11"/>
  <c r="R6" i="11"/>
  <c r="P7" i="11"/>
  <c r="P8" i="11"/>
  <c r="P9" i="11"/>
  <c r="P10" i="11"/>
  <c r="P11" i="11"/>
  <c r="P12" i="11"/>
  <c r="P13" i="11"/>
  <c r="P14" i="11"/>
  <c r="P15" i="11"/>
  <c r="P16" i="11"/>
  <c r="P17" i="11"/>
  <c r="P6" i="11"/>
  <c r="M7" i="11"/>
  <c r="M8" i="11"/>
  <c r="M9" i="11"/>
  <c r="M10" i="11"/>
  <c r="M11" i="11"/>
  <c r="M12" i="11"/>
  <c r="M13" i="11"/>
  <c r="M14" i="11"/>
  <c r="M15" i="11"/>
  <c r="M16" i="11"/>
  <c r="M17" i="11"/>
  <c r="M6" i="11"/>
  <c r="K7" i="11"/>
  <c r="K8" i="11"/>
  <c r="K9" i="11"/>
  <c r="K10" i="11"/>
  <c r="K11" i="11"/>
  <c r="K12" i="11"/>
  <c r="K13" i="11"/>
  <c r="K14" i="11"/>
  <c r="K15" i="11"/>
  <c r="K16" i="11"/>
  <c r="K17" i="11"/>
  <c r="K6" i="11"/>
  <c r="I7" i="11"/>
  <c r="I8" i="11"/>
  <c r="I9" i="11"/>
  <c r="I10" i="11"/>
  <c r="I11" i="11"/>
  <c r="I12" i="11"/>
  <c r="I13" i="11"/>
  <c r="I14" i="11"/>
  <c r="I15" i="11"/>
  <c r="I16" i="11"/>
  <c r="I17" i="11"/>
  <c r="I6" i="11"/>
  <c r="BF6" i="9"/>
  <c r="BF7" i="9"/>
  <c r="BF8" i="9"/>
  <c r="BF9" i="9"/>
  <c r="BF10" i="9"/>
  <c r="BF11" i="9"/>
  <c r="BF12" i="9"/>
  <c r="BF13" i="9"/>
  <c r="BF14" i="9"/>
  <c r="BF15" i="9"/>
  <c r="BF16" i="9"/>
  <c r="BF5" i="9"/>
  <c r="BD6" i="9"/>
  <c r="BD7" i="9"/>
  <c r="BD8" i="9"/>
  <c r="BD9" i="9"/>
  <c r="BD10" i="9"/>
  <c r="BD11" i="9"/>
  <c r="BD12" i="9"/>
  <c r="BD13" i="9"/>
  <c r="BD14" i="9"/>
  <c r="BD15" i="9"/>
  <c r="BD16" i="9"/>
  <c r="BD5" i="9"/>
  <c r="BB6" i="9"/>
  <c r="BB7" i="9"/>
  <c r="BB8" i="9"/>
  <c r="BB9" i="9"/>
  <c r="BB10" i="9"/>
  <c r="BB11" i="9"/>
  <c r="BB12" i="9"/>
  <c r="BB13" i="9"/>
  <c r="BB14" i="9"/>
  <c r="BB15" i="9"/>
  <c r="BB16" i="9"/>
  <c r="BB5" i="9"/>
  <c r="AZ6" i="9"/>
  <c r="AZ7" i="9"/>
  <c r="AZ8" i="9"/>
  <c r="AZ9" i="9"/>
  <c r="AZ10" i="9"/>
  <c r="AZ11" i="9"/>
  <c r="AZ12" i="9"/>
  <c r="AZ13" i="9"/>
  <c r="AZ14" i="9"/>
  <c r="AZ15" i="9"/>
  <c r="AZ16" i="9"/>
  <c r="AZ5" i="9"/>
  <c r="AX6" i="9"/>
  <c r="AX7" i="9"/>
  <c r="AX8" i="9"/>
  <c r="AX9" i="9"/>
  <c r="AX10" i="9"/>
  <c r="AX11" i="9"/>
  <c r="AX12" i="9"/>
  <c r="AX13" i="9"/>
  <c r="AX14" i="9"/>
  <c r="AX15" i="9"/>
  <c r="AX16" i="9"/>
  <c r="AX5" i="9"/>
  <c r="AA6" i="9"/>
  <c r="AA7" i="9"/>
  <c r="AA8" i="9"/>
  <c r="AA9" i="9"/>
  <c r="AA10" i="9"/>
  <c r="AA11" i="9"/>
  <c r="AA12" i="9"/>
  <c r="AA13" i="9"/>
  <c r="AA14" i="9"/>
  <c r="AA15" i="9"/>
  <c r="AA16" i="9"/>
  <c r="AA5" i="9"/>
  <c r="AC5" i="9"/>
  <c r="AC6" i="9"/>
  <c r="AC7" i="9"/>
  <c r="AC8" i="9"/>
  <c r="AC9" i="9"/>
  <c r="AC10" i="9"/>
  <c r="AC11" i="9"/>
  <c r="AC12" i="9"/>
  <c r="AC13" i="9"/>
  <c r="AC14" i="9"/>
  <c r="AC15" i="9"/>
  <c r="AC16" i="9"/>
  <c r="AE6" i="9"/>
  <c r="AE7" i="9"/>
  <c r="AE8" i="9"/>
  <c r="AE9" i="9"/>
  <c r="AE10" i="9"/>
  <c r="AE11" i="9"/>
  <c r="AE12" i="9"/>
  <c r="AE13" i="9"/>
  <c r="AE14" i="9"/>
  <c r="AE15" i="9"/>
  <c r="AE16" i="9"/>
  <c r="AE5" i="9"/>
  <c r="AG6" i="9"/>
  <c r="AG7" i="9"/>
  <c r="AG8" i="9"/>
  <c r="AG9" i="9"/>
  <c r="AG10" i="9"/>
  <c r="AG11" i="9"/>
  <c r="AG12" i="9"/>
  <c r="AG13" i="9"/>
  <c r="AG14" i="9"/>
  <c r="AG15" i="9"/>
  <c r="AG16" i="9"/>
  <c r="AG5" i="9"/>
  <c r="AI16" i="9"/>
  <c r="AK16" i="9" s="1"/>
  <c r="AI7" i="9"/>
  <c r="AK7" i="9" s="1"/>
  <c r="AI8" i="9"/>
  <c r="AK8" i="9" s="1"/>
  <c r="AI9" i="9"/>
  <c r="AK9" i="9" s="1"/>
  <c r="AI10" i="9"/>
  <c r="AK10" i="9" s="1"/>
  <c r="AI11" i="9"/>
  <c r="AK11" i="9" s="1"/>
  <c r="AI12" i="9"/>
  <c r="AK12" i="9" s="1"/>
  <c r="AI13" i="9"/>
  <c r="AK13" i="9" s="1"/>
  <c r="AI14" i="9"/>
  <c r="AK14" i="9" s="1"/>
  <c r="AI15" i="9"/>
  <c r="AK15" i="9" s="1"/>
  <c r="AI6" i="9"/>
  <c r="AK6" i="9" s="1"/>
  <c r="AI5" i="9"/>
  <c r="AK5" i="9" s="1"/>
  <c r="E7" i="11"/>
  <c r="E8" i="11"/>
  <c r="E9" i="11"/>
  <c r="E10" i="11"/>
  <c r="E11" i="11"/>
  <c r="E12" i="11"/>
  <c r="E13" i="11"/>
  <c r="E14" i="11"/>
  <c r="E15" i="11"/>
  <c r="E16" i="11"/>
  <c r="E17" i="11"/>
  <c r="E6" i="11"/>
  <c r="Y6" i="9"/>
  <c r="Y7" i="9"/>
  <c r="Y8" i="9"/>
  <c r="Y9" i="9"/>
  <c r="Y10" i="9"/>
  <c r="Y11" i="9"/>
  <c r="Y12" i="9"/>
  <c r="Y13" i="9"/>
  <c r="Y14" i="9"/>
  <c r="Y15" i="9"/>
  <c r="Y16" i="9"/>
  <c r="Y5" i="9"/>
  <c r="W6" i="9"/>
  <c r="W7" i="9"/>
  <c r="W8" i="9"/>
  <c r="W9" i="9"/>
  <c r="W10" i="9"/>
  <c r="W11" i="9"/>
  <c r="W12" i="9"/>
  <c r="W13" i="9"/>
  <c r="W14" i="9"/>
  <c r="W15" i="9"/>
  <c r="W16" i="9"/>
  <c r="W5" i="9"/>
  <c r="U6" i="9"/>
  <c r="U7" i="9"/>
  <c r="U8" i="9"/>
  <c r="U9" i="9"/>
  <c r="U10" i="9"/>
  <c r="U11" i="9"/>
  <c r="U12" i="9"/>
  <c r="U13" i="9"/>
  <c r="U14" i="9"/>
  <c r="U15" i="9"/>
  <c r="U16" i="9"/>
  <c r="U5" i="9"/>
  <c r="S6" i="9"/>
  <c r="S7" i="9"/>
  <c r="S8" i="9"/>
  <c r="S9" i="9"/>
  <c r="S10" i="9"/>
  <c r="S11" i="9"/>
  <c r="S12" i="9"/>
  <c r="S13" i="9"/>
  <c r="S14" i="9"/>
  <c r="S15" i="9"/>
  <c r="S16" i="9"/>
  <c r="S5" i="9"/>
  <c r="Q6" i="9"/>
  <c r="Q7" i="9"/>
  <c r="Q8" i="9"/>
  <c r="Q9" i="9"/>
  <c r="Q10" i="9"/>
  <c r="Q11" i="9"/>
  <c r="Q12" i="9"/>
  <c r="Q13" i="9"/>
  <c r="Q14" i="9"/>
  <c r="Q15" i="9"/>
  <c r="Q16" i="9"/>
  <c r="Q5" i="9"/>
  <c r="Q27" i="18" l="1"/>
  <c r="Q26" i="18"/>
  <c r="Q25" i="18"/>
  <c r="Q24" i="18"/>
  <c r="P22" i="18"/>
  <c r="Q22" i="18" s="1"/>
  <c r="O22" i="18"/>
  <c r="N22" i="18"/>
  <c r="M22" i="18"/>
  <c r="L22" i="18"/>
  <c r="K22" i="18"/>
  <c r="G22" i="18"/>
  <c r="F22" i="18"/>
  <c r="E22" i="18"/>
  <c r="D22" i="18"/>
  <c r="Q21" i="18"/>
  <c r="Q20" i="18"/>
  <c r="Q19" i="18"/>
  <c r="Q18" i="18"/>
  <c r="Q16" i="18"/>
  <c r="Q15" i="18"/>
  <c r="Q14" i="18"/>
  <c r="Q13" i="18"/>
  <c r="Q11" i="18"/>
  <c r="Q10" i="18"/>
  <c r="Q9" i="18"/>
  <c r="P7" i="18"/>
  <c r="Q7" i="18" s="1"/>
  <c r="N7" i="18"/>
  <c r="M7" i="18"/>
  <c r="L7" i="18"/>
  <c r="K7" i="18"/>
  <c r="G7" i="18"/>
  <c r="F7" i="18"/>
  <c r="E7" i="18"/>
  <c r="D7" i="18"/>
  <c r="Q6" i="18"/>
  <c r="Q5" i="18"/>
  <c r="O5" i="18"/>
  <c r="O7" i="18" s="1"/>
  <c r="Q4" i="18"/>
  <c r="Q3" i="18"/>
  <c r="L4" i="6" l="1"/>
  <c r="L5" i="6"/>
  <c r="L6" i="6"/>
  <c r="L7" i="6"/>
  <c r="L8" i="6"/>
  <c r="L9" i="6"/>
  <c r="L10" i="6"/>
  <c r="L11" i="6"/>
  <c r="L12" i="6"/>
  <c r="L13" i="6"/>
  <c r="L14" i="6"/>
  <c r="L3" i="6"/>
  <c r="I4" i="6"/>
  <c r="I5" i="6"/>
  <c r="I6" i="6"/>
  <c r="I7" i="6"/>
  <c r="I8" i="6"/>
  <c r="I9" i="6"/>
  <c r="I10" i="6"/>
  <c r="I11" i="6"/>
  <c r="I12" i="6"/>
  <c r="I13" i="6"/>
  <c r="I14" i="6"/>
  <c r="I3" i="6"/>
  <c r="E4" i="6"/>
  <c r="E5" i="6"/>
  <c r="E6" i="6"/>
  <c r="E7" i="6"/>
  <c r="E8" i="6"/>
  <c r="E9" i="6"/>
  <c r="E10" i="6"/>
  <c r="E11" i="6"/>
  <c r="E12" i="6"/>
  <c r="E13" i="6"/>
  <c r="E14" i="6"/>
  <c r="E3" i="6"/>
  <c r="G15" i="14" l="1"/>
  <c r="G14" i="14"/>
  <c r="G13" i="14"/>
  <c r="G12" i="14"/>
  <c r="G11" i="14"/>
  <c r="G10" i="14"/>
  <c r="G9" i="14"/>
  <c r="G8" i="14"/>
  <c r="G7" i="14"/>
  <c r="G6" i="14"/>
  <c r="G5" i="14"/>
  <c r="G4" i="14"/>
  <c r="U15" i="12" l="1"/>
  <c r="U5" i="12"/>
  <c r="U6" i="12"/>
  <c r="U7" i="12"/>
  <c r="U8" i="12"/>
  <c r="U9" i="12"/>
  <c r="U10" i="12"/>
  <c r="U11" i="12"/>
  <c r="U12" i="12"/>
  <c r="U13" i="12"/>
  <c r="U14" i="12"/>
  <c r="AC15" i="12"/>
  <c r="AE15" i="12" s="1"/>
  <c r="Y15" i="12"/>
  <c r="W15" i="12"/>
  <c r="S15" i="12"/>
  <c r="AC14" i="12"/>
  <c r="AE14" i="12" s="1"/>
  <c r="Y14" i="12"/>
  <c r="W14" i="12"/>
  <c r="S14" i="12"/>
  <c r="AC13" i="12"/>
  <c r="AE13" i="12" s="1"/>
  <c r="Y13" i="12"/>
  <c r="W13" i="12"/>
  <c r="S13" i="12"/>
  <c r="AC12" i="12"/>
  <c r="AE12" i="12" s="1"/>
  <c r="Y12" i="12"/>
  <c r="W12" i="12"/>
  <c r="S12" i="12"/>
  <c r="AC11" i="12"/>
  <c r="AE11" i="12" s="1"/>
  <c r="Y11" i="12"/>
  <c r="W11" i="12"/>
  <c r="S11" i="12"/>
  <c r="AC10" i="12"/>
  <c r="AE10" i="12" s="1"/>
  <c r="Y10" i="12"/>
  <c r="W10" i="12"/>
  <c r="S10" i="12"/>
  <c r="AC9" i="12"/>
  <c r="AE9" i="12" s="1"/>
  <c r="Y9" i="12"/>
  <c r="W9" i="12"/>
  <c r="S9" i="12"/>
  <c r="AC8" i="12"/>
  <c r="AE8" i="12" s="1"/>
  <c r="Y8" i="12"/>
  <c r="W8" i="12"/>
  <c r="S8" i="12"/>
  <c r="AC7" i="12"/>
  <c r="AE7" i="12" s="1"/>
  <c r="Y7" i="12"/>
  <c r="W7" i="12"/>
  <c r="S7" i="12"/>
  <c r="AC6" i="12"/>
  <c r="AE6" i="12" s="1"/>
  <c r="Y6" i="12"/>
  <c r="W6" i="12"/>
  <c r="S6" i="12"/>
  <c r="AC5" i="12"/>
  <c r="AE5" i="12" s="1"/>
  <c r="Y5" i="12"/>
  <c r="W5" i="12"/>
  <c r="S5" i="12"/>
</calcChain>
</file>

<file path=xl/sharedStrings.xml><?xml version="1.0" encoding="utf-8"?>
<sst xmlns="http://schemas.openxmlformats.org/spreadsheetml/2006/main" count="888" uniqueCount="471">
  <si>
    <t>ردیف</t>
  </si>
  <si>
    <t>نام پایگاه</t>
  </si>
  <si>
    <t>اسرار</t>
  </si>
  <si>
    <t>قلعه نو دهراز</t>
  </si>
  <si>
    <t>امیر کبیر</t>
  </si>
  <si>
    <t>بنیاد شهید</t>
  </si>
  <si>
    <t>صالح اباد</t>
  </si>
  <si>
    <t>امام رضا</t>
  </si>
  <si>
    <t>باهنر</t>
  </si>
  <si>
    <t>چمران</t>
  </si>
  <si>
    <t>تعداد بلوک</t>
  </si>
  <si>
    <t>شاخص موجود پایگاه ها و هدف یکساله</t>
  </si>
  <si>
    <t>وضعیت موجود</t>
  </si>
  <si>
    <t>درصد پیشرفت فصلی</t>
  </si>
  <si>
    <t>درصد خطر سنجی
 انجام شده</t>
  </si>
  <si>
    <t>درصد شناسایی
 افراد دیابتی</t>
  </si>
  <si>
    <t>کل جمعیت</t>
  </si>
  <si>
    <t>درصد پوشش کلی 
واکسیناسیون</t>
  </si>
  <si>
    <t>درصد انجام تست fit در جمعیت 50 به بالا</t>
  </si>
  <si>
    <t>جمعیت 50 سال  به بالای
 ثبت در سامانه سیب</t>
  </si>
  <si>
    <t>جمعیت بالای 30 سال 
ثبت در سامانه سیب</t>
  </si>
  <si>
    <t>درصد گزارش دهی تب و بثورات</t>
  </si>
  <si>
    <t>درصد مراقبت
 افراد HTN توسط مراقب سلامت</t>
  </si>
  <si>
    <t xml:space="preserve"> شیوع HTN</t>
  </si>
  <si>
    <t>تعداد افراد دریافت کننده خدمت (در سال)</t>
  </si>
  <si>
    <t>شاخص
 (1% از کل واکسیناسیون انجام شده)</t>
  </si>
  <si>
    <t>درصد ارجاع به پزشک  (افراد دیابتی)</t>
  </si>
  <si>
    <t>فهمیده</t>
  </si>
  <si>
    <t>حکیم</t>
  </si>
  <si>
    <t>حشمتیه</t>
  </si>
  <si>
    <t>کوشک</t>
  </si>
  <si>
    <t>درصد پیشرفت کسب شده فصلی</t>
  </si>
  <si>
    <t xml:space="preserve">تعداد نفر بیماریابی شده </t>
  </si>
  <si>
    <t>تعداد 
AEFI گزارش شده</t>
  </si>
  <si>
    <t>شاخص 
(هر ماه حداقل 35% مادران)</t>
  </si>
  <si>
    <t xml:space="preserve">تعداد مورد بیماریابی سل مورد انتظار
(3 در 1000 نفر) </t>
  </si>
  <si>
    <t xml:space="preserve">خطرسنجی فصلی گروه هدف (هر ماه حداقل 25 % ) </t>
  </si>
  <si>
    <t>خطرسنجی فصلی انجام گرفته</t>
  </si>
  <si>
    <t xml:space="preserve"> انجام تست fit در گروه هدف ( حداقل 50 درصد در هر ماه )</t>
  </si>
  <si>
    <t>تعداد تست FIT  انجام شده</t>
  </si>
  <si>
    <t xml:space="preserve">تعداد HTN شناسایی شده </t>
  </si>
  <si>
    <t>شاخص مورد انتظار</t>
  </si>
  <si>
    <t>میانگین درصد مراقبت فصلی انجام گرفته</t>
  </si>
  <si>
    <t>تعداد مورد انتظار( HTN ) بر اساس شیوع 12.5 درصد</t>
  </si>
  <si>
    <t>تعداد مورد انتظار دیابت بر اساس شیوع 4.5 درصد</t>
  </si>
  <si>
    <t>سالمندان</t>
  </si>
  <si>
    <t>مادران</t>
  </si>
  <si>
    <t>کودکان</t>
  </si>
  <si>
    <t xml:space="preserve">باروری سالم </t>
  </si>
  <si>
    <t>جمعیت مرد</t>
  </si>
  <si>
    <t>جمعیت زنان</t>
  </si>
  <si>
    <t xml:space="preserve">جمعیت کل </t>
  </si>
  <si>
    <t>جمعیت سالمند</t>
  </si>
  <si>
    <t>درصد جمعیت سالمند پایگاه</t>
  </si>
  <si>
    <t xml:space="preserve">تعداد کودکان زیر 5 سال </t>
  </si>
  <si>
    <t>Column1</t>
  </si>
  <si>
    <t xml:space="preserve">اسرار </t>
  </si>
  <si>
    <t xml:space="preserve">دهراز </t>
  </si>
  <si>
    <t xml:space="preserve">امیر کبیر </t>
  </si>
  <si>
    <t xml:space="preserve">بنیاد شهید </t>
  </si>
  <si>
    <t xml:space="preserve">صالح اباد </t>
  </si>
  <si>
    <t xml:space="preserve">شهید باهنر </t>
  </si>
  <si>
    <t xml:space="preserve">چمران </t>
  </si>
  <si>
    <t xml:space="preserve">شهید فهمیده </t>
  </si>
  <si>
    <t>بنیادشهید</t>
  </si>
  <si>
    <t>12.03</t>
  </si>
  <si>
    <t>11.71</t>
  </si>
  <si>
    <t xml:space="preserve">*شاخصهای شیوه زندگی سالم سالمندان( آموزشی ) از سامانه سیب قابل استخراج نمی باشد* </t>
  </si>
  <si>
    <t>* پوشش مراقبت نوزادان(3 تا 5 روزگی ) از سامانه سیب قابل استخراج نمی باشد . *</t>
  </si>
  <si>
    <t>کل خانوار</t>
  </si>
  <si>
    <t>تعداد سفیر سلامت ثبت شده ( نفر )</t>
  </si>
  <si>
    <t>تعداد سفیر سلامت افتخاری( نفر)</t>
  </si>
  <si>
    <t xml:space="preserve"> درصد خودمراقبتی فردی</t>
  </si>
  <si>
    <t>حدانتظار  تا پایان 97</t>
  </si>
  <si>
    <t>جمعیت ثبت در سیب</t>
  </si>
  <si>
    <t>نوجوانان</t>
  </si>
  <si>
    <t>تعداد جلسات آموزشی( رفتار های پر خطر و ترویج ازدواج سالم )برگزار شده در طول سه ماهه</t>
  </si>
  <si>
    <t xml:space="preserve">درصد پوشش کلی 
مراقبت ها </t>
  </si>
  <si>
    <t>درصد ارجاع به پزشک</t>
  </si>
  <si>
    <t xml:space="preserve">تعداد جلسات  حضور در مدارس تحت پوشش </t>
  </si>
  <si>
    <t>درصد پوشش کلی مراقبت ها</t>
  </si>
  <si>
    <t xml:space="preserve">درصد ارجاع به پزشک نوجوانان </t>
  </si>
  <si>
    <t>آموزش بلوغ</t>
  </si>
  <si>
    <t>شاخص
 (20%*تعداد افراد مراجعه کننده در سال*10)</t>
  </si>
  <si>
    <t>تعداد پیشرفت فصلی</t>
  </si>
  <si>
    <t>جمعیت جوانان</t>
  </si>
  <si>
    <t>شاخص مورد انتظارمراقبت( درسه سال)</t>
  </si>
  <si>
    <t>شاخص
 کل جوانان مراقبت شده .</t>
  </si>
  <si>
    <t>تعداد حضور در مدارس تحت پوشش  در فصل</t>
  </si>
  <si>
    <t xml:space="preserve">جمعیت نوجوانان </t>
  </si>
  <si>
    <t>وضعیت موجود(از ابتدا ی95)</t>
  </si>
  <si>
    <t>وضعیت موجود(از ابتدا ی97)</t>
  </si>
  <si>
    <t xml:space="preserve">شاخص </t>
  </si>
  <si>
    <t xml:space="preserve">شاخص
(کل نوجوانان پایه هدف) </t>
  </si>
  <si>
    <t>وضعیت موجود(تعداد نفر گروه هدف)</t>
  </si>
  <si>
    <t>100%جوانان مراقبت شده توسط مراقب سلامت</t>
  </si>
  <si>
    <t xml:space="preserve"> 100%پایه های  اول و چهارم  هفتم و دهم دانش آموزان و 9 ، 12 ، 15 ساله غیر دانش آموز    </t>
  </si>
  <si>
    <t>100%نوجوانان مراقبت شده توسط مراقب سلامت</t>
  </si>
  <si>
    <t>100% پایه هفتم دختران و پایه دهم پسران</t>
  </si>
  <si>
    <t xml:space="preserve">   </t>
  </si>
  <si>
    <t>جمعیت 15 تا 64 سال</t>
  </si>
  <si>
    <t>شاخص مورد انتظار(طی یکسال)</t>
  </si>
  <si>
    <t>درصد پیشرفت به دست آمده</t>
  </si>
  <si>
    <t>پیگیری حداقل 3 مرتبه برای افراد غربال مثبت</t>
  </si>
  <si>
    <t>%39/62</t>
  </si>
  <si>
    <t>%25/70</t>
  </si>
  <si>
    <t>%24/66</t>
  </si>
  <si>
    <t>%30/12</t>
  </si>
  <si>
    <t>%32/34</t>
  </si>
  <si>
    <t>%30/62</t>
  </si>
  <si>
    <t>%32/92</t>
  </si>
  <si>
    <t>%30/11</t>
  </si>
  <si>
    <t>صالح آباد</t>
  </si>
  <si>
    <t>%34/29</t>
  </si>
  <si>
    <t>%41/06</t>
  </si>
  <si>
    <t>امام رضا(ع)</t>
  </si>
  <si>
    <t>%35/91</t>
  </si>
  <si>
    <t>%35/53</t>
  </si>
  <si>
    <t>%34/13</t>
  </si>
  <si>
    <t>%29/54</t>
  </si>
  <si>
    <t>%38/33</t>
  </si>
  <si>
    <t>%37/45</t>
  </si>
  <si>
    <t>%37/54</t>
  </si>
  <si>
    <t>%33/41</t>
  </si>
  <si>
    <t>%32/26</t>
  </si>
  <si>
    <t>وارنیش شده</t>
  </si>
  <si>
    <t>پ باهنر</t>
  </si>
  <si>
    <t>پ چمران</t>
  </si>
  <si>
    <t>پ امام رضا</t>
  </si>
  <si>
    <t>قلعه نودهراز</t>
  </si>
  <si>
    <t xml:space="preserve"> امیرکبیر</t>
  </si>
  <si>
    <t>شهید فهمیده</t>
  </si>
  <si>
    <t>شاخص موجود پایگاه ها و هدف یکساله (9 ماهه اول سال 97 )</t>
  </si>
  <si>
    <t>تعداد کودک زیر 5سال دریافت کننده خدمت</t>
  </si>
  <si>
    <t>تعد اد نوجوان دریافت  خدمت (ارزیابی الگوی تغذیه )</t>
  </si>
  <si>
    <t>تعداد سالمند دریافت کننده خدمت (ارزیابی الگوی تغذیه )</t>
  </si>
  <si>
    <t xml:space="preserve">کودکان </t>
  </si>
  <si>
    <t>اضافه وزن وچاقی گروه های سنی</t>
  </si>
  <si>
    <t>تعداد جوان دریافت کننده خدمت  (ارزیابی الگوی تغذیه )</t>
  </si>
  <si>
    <t xml:space="preserve">تعداد میانسال دریافت کننده خدمت (ارزیابی الگوی تغذیه ) </t>
  </si>
  <si>
    <t xml:space="preserve">درصد نوجوانان مبتلا به اضافه وزن وچاقی(5تا18 سال)
</t>
  </si>
  <si>
    <t>درصد جوانان مبتلا به اضافه وزن وچاقی</t>
  </si>
  <si>
    <t>درصد میانسالان مبتلا به اضافه وزن وچاقی(30تا59سال)</t>
  </si>
  <si>
    <t>درصد سالمندان مبتلا به اضافه وزن وچاقی</t>
  </si>
  <si>
    <t xml:space="preserve">جلسات آموزشی  برای کنترل وپیشکیری  از اضافه وزن وچاقی </t>
  </si>
  <si>
    <t xml:space="preserve">درصد ارجاعات به کارشناس تغذیه در هرفصل </t>
  </si>
  <si>
    <t xml:space="preserve">درصد شناسایی  افراد دارای فشارخون 
</t>
  </si>
  <si>
    <t>درصد موارد افراد شناسایی شده دارا ی کلسترول بالا ی 200</t>
  </si>
  <si>
    <t>درصد پوشش مکمل یاری  ویتامین  "د "در مدارس
  توسط مراقب سلامت (پایان سال تحصیلی)</t>
  </si>
  <si>
    <t>درصد پوشش مکمل یاری  آهن در مدارس
  توسط مراقب سلامت (پایان سال تحصیلی )</t>
  </si>
  <si>
    <t xml:space="preserve">درصد پوشش  وزن گیری ناکافی مادران باردار </t>
  </si>
  <si>
    <t xml:space="preserve">درصد پوشش  کم خونی مادران  باردار </t>
  </si>
  <si>
    <t>شاخص  مورد انتظار</t>
  </si>
  <si>
    <t>شاخص موجود پایگاه ها و هدف فصلی</t>
  </si>
  <si>
    <t>نام مرکز</t>
  </si>
  <si>
    <t>تعداد کارگاهها</t>
  </si>
  <si>
    <t>بهداشت حرفه ای</t>
  </si>
  <si>
    <t>تعداد کارگاه</t>
  </si>
  <si>
    <t>تعداد شاغل</t>
  </si>
  <si>
    <t>مرکز دکتر غنی</t>
  </si>
  <si>
    <t>پایگاه حکیم</t>
  </si>
  <si>
    <t>پایگاه حشمتیه</t>
  </si>
  <si>
    <t>مرکز چمران</t>
  </si>
  <si>
    <t>پایگاه چمران</t>
  </si>
  <si>
    <t>پایگاه باهنر</t>
  </si>
  <si>
    <t>پایگاه امام رضا (ع)</t>
  </si>
  <si>
    <t>مرکز امیرکبیر</t>
  </si>
  <si>
    <t>پایگاه امیرکبیر</t>
  </si>
  <si>
    <t>پایگاه فهمیده</t>
  </si>
  <si>
    <t>مرکز کوشک</t>
  </si>
  <si>
    <t>پایگاه کوشک</t>
  </si>
  <si>
    <t>پایگاه بنیاد شهید</t>
  </si>
  <si>
    <t>پایگاه دهراز</t>
  </si>
  <si>
    <t>مرکز اسرار</t>
  </si>
  <si>
    <t>پایگاه صالح آباد</t>
  </si>
  <si>
    <t>پایگاه اسرار</t>
  </si>
  <si>
    <t>شاخص موجود پایگاه ها و هدف یکساله واحد مهندسی بهداشت محیط</t>
  </si>
  <si>
    <t xml:space="preserve"> برنامه بهداشت موادغذایی</t>
  </si>
  <si>
    <t xml:space="preserve">بهداشت آب </t>
  </si>
  <si>
    <t>درصدخواروبار/سوپرمارکت دارای پروانه عاملیت دخانی</t>
  </si>
  <si>
    <t>درصدخواروبار/سوپرمارکت دارای قفسه فروش ساماندهی محصولات دخانی</t>
  </si>
  <si>
    <t>پیگیری به موقع بازرسان بهداشت محیط برای شکایات سامانه بهداشت 190</t>
  </si>
  <si>
    <t>اماکن دارای پوستر اطلاع رسانی بهداشت 190</t>
  </si>
  <si>
    <t>درصد تکمیل فرم فوریتهای بهداشت محیط در سامانه سیب طی فصل</t>
  </si>
  <si>
    <t>تعدادخانوار ثبت اطلاعات رادن در سامانه سیب</t>
  </si>
  <si>
    <t>تعدادخانوار ثبت اطلاعات ماورا بنفش در سامانه سیب</t>
  </si>
  <si>
    <t>تعدادخانوار ثبت اطلاعات بهداشت آب وفاضلاب در سامانه سیب</t>
  </si>
  <si>
    <t>وضعیت موجود(ثبت از ابتدای 97 تا97.10.1</t>
  </si>
  <si>
    <t>*</t>
  </si>
  <si>
    <t xml:space="preserve">* </t>
  </si>
  <si>
    <t>درصد تکمیل فرم پسماند خانوار در سامانه سیب فصل</t>
  </si>
  <si>
    <t>درصد نمونه گیری التور</t>
  </si>
  <si>
    <t>شاخص های آموزش سلامت در معاونت بهداشتی</t>
  </si>
  <si>
    <t>نیازسنجی بهداشتی</t>
  </si>
  <si>
    <t>برنامه عملیاتی براساس نیازسنجی</t>
  </si>
  <si>
    <t>دارد</t>
  </si>
  <si>
    <t>ندارد</t>
  </si>
  <si>
    <t>انجام شده</t>
  </si>
  <si>
    <t>دکتر فاطمه نوده</t>
  </si>
  <si>
    <t>معاون بهداشتی</t>
  </si>
  <si>
    <t>جلسات آموزشی بر اساس جدول گانت</t>
  </si>
  <si>
    <t xml:space="preserve"> حداقل 16جلسه آموزشی همراه با طرح درس </t>
  </si>
  <si>
    <t>مناسبت های فصلی و دستورالعمل های ابلاغی( 1 جلسه در هر ماه )</t>
  </si>
  <si>
    <t>بلایا ( 1 جلسه در هر ماه )</t>
  </si>
  <si>
    <t>سلامت دهان و دندان ( 1 جلسه در هر ماه )</t>
  </si>
  <si>
    <t>محیط و حرفه ای ( 2 جلسه در هر ماه )</t>
  </si>
  <si>
    <t>بیماریها ( 2 جلسه در هر ماه /گروههای خودیاری)</t>
  </si>
  <si>
    <t>بهداشت خانواده وتغذیه ( 4 جلسه در هر ماه )</t>
  </si>
  <si>
    <t>سفیران -رابطین( 2 جلسه در هر ماه )</t>
  </si>
  <si>
    <t>مدارس (1 جلسه در هر ماه )</t>
  </si>
  <si>
    <t>مادران باردار( 2 جلسه در هر ماه )</t>
  </si>
  <si>
    <t>جمعیت شاغلین مشمول کارت  و گواهینامه بهداشت در سامانه جامع بازرسی</t>
  </si>
  <si>
    <t>تعداد شاغلین دارای کارت بهداشت</t>
  </si>
  <si>
    <t>تعداد سرپرست خانواده</t>
  </si>
  <si>
    <t>تعداد خواربار و سوپرمارکت فروشیها</t>
  </si>
  <si>
    <t>تعداد کودک زیر2 سال</t>
  </si>
  <si>
    <t>تحویل مسواک انگشتی تاکنون</t>
  </si>
  <si>
    <t>مورد انتظار فصلی(  90 % )</t>
  </si>
  <si>
    <t>تعداد مسواک انگشتی تحویلی فصلی</t>
  </si>
  <si>
    <t>تعداد کودک 6-3 سال</t>
  </si>
  <si>
    <t>تعداد 13-6 سال</t>
  </si>
  <si>
    <t>شاخص های سلامت روانی اجتماعی و اعتیاد 12 پایگاه</t>
  </si>
  <si>
    <t>برگزاری 5جلسه آموزشی در ماه</t>
  </si>
  <si>
    <t>درصد غربالگری اولیه سلامت روانی، اجتماعی و اعتیاد انجام شده در سامانه سیب</t>
  </si>
  <si>
    <t xml:space="preserve">درصد غربالگری تکمیلی انجام شده توسط روانشناس </t>
  </si>
  <si>
    <t>تشخیص اختلال روانپزشکی توسط پزشک از موارد غربالگری اولیه</t>
  </si>
  <si>
    <t>جلسات آموزشی مورد انتظار جهت برگزاری توسط روانشناس</t>
  </si>
  <si>
    <t>پیگیری ها  توسط روانشناس و مراقبت سلامت</t>
  </si>
  <si>
    <r>
      <t>شاخصهای مراکز خدمات جامع سلامت و پایگاههای بهداشت برون سپاری شده در حوزه معاونت بهداشتی در خصوص برنامه های مدیریت خطر بلایا در سامانه سیب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B Titr"/>
        <charset val="178"/>
      </rPr>
      <t>از اول طرح تا مورخه 30/9/97</t>
    </r>
  </si>
  <si>
    <t>نام مرکز/پایگاه</t>
  </si>
  <si>
    <t>وضعیت برنامه ارزیابی و آموزش خانوار در برابر بلایا</t>
  </si>
  <si>
    <r>
      <t>ملاحظات</t>
    </r>
    <r>
      <rPr>
        <sz val="12"/>
        <color theme="1"/>
        <rFont val="B Nazanin"/>
        <charset val="178"/>
      </rPr>
      <t xml:space="preserve"> </t>
    </r>
  </si>
  <si>
    <t>DART</t>
  </si>
  <si>
    <t>تعداد خانوار تحت پوشش</t>
  </si>
  <si>
    <t>درصد خانوار ارزیابی شده</t>
  </si>
  <si>
    <t xml:space="preserve">مورد انتظار تا پایان سال </t>
  </si>
  <si>
    <t>درصدخانوار آموزش داده شده</t>
  </si>
  <si>
    <t>مورد انتظار تا پایان سال</t>
  </si>
  <si>
    <t>آمادگی خانوار</t>
  </si>
  <si>
    <t>پایگاه سلامت اسرار</t>
  </si>
  <si>
    <t>پایگاه سلامت قلعه نوده راز</t>
  </si>
  <si>
    <t>پایگاه سلامت امیر کبیر</t>
  </si>
  <si>
    <t>پایگاه سلامت بنیاد شهید</t>
  </si>
  <si>
    <t>پایگاه سلامت صالح آباد</t>
  </si>
  <si>
    <t>پایگاه سلامت امام رضا (ع)</t>
  </si>
  <si>
    <t>پایگاه سلامت باهنر</t>
  </si>
  <si>
    <t>پایگاه سلامت چمران</t>
  </si>
  <si>
    <t>پایگاه سلامت حکیم</t>
  </si>
  <si>
    <t>پایگاه سلامت حشمتیه</t>
  </si>
  <si>
    <t>پایگاه سلامت کوشک</t>
  </si>
  <si>
    <t>پایگاه سلامت فهمیده</t>
  </si>
  <si>
    <t>*با عنایت به اینکه هر ساله 25درصدخانوارها بایستی مورد ارزیابی  وآموزش قرار داده شوند یعنی 6.25درصد در هرفصل ،پس مورد انتظار تا پایان سال محاسبه شده است.</t>
  </si>
  <si>
    <t>شاخص های واحد سلامت نوجوانان ، جوانان ومدارس</t>
  </si>
  <si>
    <t>جوانان</t>
  </si>
  <si>
    <t>معاون محترم بهداشتی سرکار خانم فاطمه نوده</t>
  </si>
  <si>
    <t xml:space="preserve"> برای گروه هدف دانش آموزان ماهانه يك جلسه آموزشي و اوليا و كاركنان فصلي يك جلسه آموزشي</t>
  </si>
  <si>
    <t>امضا</t>
  </si>
  <si>
    <t>جمعیت ثبت نام شده به تفکیک نوع جمعیت 97/10/5(درقید حیات و فوت شده )</t>
  </si>
  <si>
    <t>جمعیت یکبار خدمت گرفته 97/10/5(درقید حیات و قوت شده )</t>
  </si>
  <si>
    <t>نوع واحد</t>
  </si>
  <si>
    <t>عنوان</t>
  </si>
  <si>
    <t>ایرانی</t>
  </si>
  <si>
    <t>غیر ایرانی</t>
  </si>
  <si>
    <t>تعیین نشده</t>
  </si>
  <si>
    <t>مجموع</t>
  </si>
  <si>
    <t>شهری</t>
  </si>
  <si>
    <t>روستایی</t>
  </si>
  <si>
    <t>عشایر</t>
  </si>
  <si>
    <t>حاشیه شهر</t>
  </si>
  <si>
    <t xml:space="preserve">جمعیت فعال </t>
  </si>
  <si>
    <t>مرکز خدمات جامع سلامت شهری</t>
  </si>
  <si>
    <t>امیرکبیر</t>
  </si>
  <si>
    <t>دکتر غنی (شماره 1)</t>
  </si>
  <si>
    <t>کوشک (شماره 5 )</t>
  </si>
  <si>
    <t>مجموع کل</t>
  </si>
  <si>
    <t>مرکز خدمات جامع سلامت شهری امیرکبیر</t>
  </si>
  <si>
    <t>پایگاه سلامت ضمیمه</t>
  </si>
  <si>
    <t>امیر کبیر(غرب نیروگاه برق)</t>
  </si>
  <si>
    <t>پایگاه سلامت</t>
  </si>
  <si>
    <t>شهید فهمیده (شماره 2 از 5)</t>
  </si>
  <si>
    <t xml:space="preserve">مرکز خدمات جامع سلامت شهری چمران </t>
  </si>
  <si>
    <t>امام رضا (کال عیدگاه)</t>
  </si>
  <si>
    <t>شهید باهنر</t>
  </si>
  <si>
    <t>شهید چمران</t>
  </si>
  <si>
    <t xml:space="preserve">مرکز خدمات جامع سلامت شهری دکتر غنی </t>
  </si>
  <si>
    <t>(شماره 1 )حکیم</t>
  </si>
  <si>
    <t>کلاته سیفر(شماره 2)</t>
  </si>
  <si>
    <t>مرکز خدمات جامع سلامت شهری کوشک (شماره 5 )</t>
  </si>
  <si>
    <t>از 5 (کوشک)</t>
  </si>
  <si>
    <t>بنیاد شهید (شماره 1 از 5)</t>
  </si>
  <si>
    <t>ستاره دار قلعه نو ده راز (ستاره دارشماره 3 از 5)</t>
  </si>
  <si>
    <t>ارزیابی 97/10/5</t>
  </si>
  <si>
    <t>پایگاه /مرکز</t>
  </si>
  <si>
    <t>درصد تکمیل تلفن همراه</t>
  </si>
  <si>
    <t>رضایتمندی</t>
  </si>
  <si>
    <t>عدم رضایت</t>
  </si>
  <si>
    <t>عدم دریافت خدمت</t>
  </si>
  <si>
    <t>تعداد جلسات آموزشی برگزار شده در 6 ماه اول</t>
  </si>
  <si>
    <r>
      <t>حد انتظار برگزاری جلسات</t>
    </r>
    <r>
      <rPr>
        <b/>
        <sz val="12"/>
        <color theme="1"/>
        <rFont val="Calibri"/>
        <family val="2"/>
      </rPr>
      <t>‡‡</t>
    </r>
  </si>
  <si>
    <t>4جلسه</t>
  </si>
  <si>
    <t>3جلسه در هر فصل</t>
  </si>
  <si>
    <t>3جلسه</t>
  </si>
  <si>
    <t>2جلسه</t>
  </si>
  <si>
    <t>علامت ‡‡یعنی به ازای هر مدرسه یک جلسه آموزشی در هر فصل برگزار شود</t>
  </si>
  <si>
    <t>تعداد جلسات آموزشی برگزار شده در طول سه ماهه</t>
  </si>
  <si>
    <t>تعداد جلسات برگزار شده مورد انتظار به صورت فصلی</t>
  </si>
  <si>
    <t xml:space="preserve">تعداد جلسات فصلی برگزار شده </t>
  </si>
  <si>
    <t>تعداد کارگاههای مورد انتظار جهت شناسایی</t>
  </si>
  <si>
    <t xml:space="preserve">تعداد کارگاههای شناسایی شده ثبت در سامانه </t>
  </si>
  <si>
    <t xml:space="preserve">تعداد کارگاه مورد انتظار جهت بازرسی </t>
  </si>
  <si>
    <t>تعداد عملکرد بازرس</t>
  </si>
  <si>
    <t xml:space="preserve">تعداد کارگاههای جدید شناسایی شده </t>
  </si>
  <si>
    <t>تعداد کارگاههای  تحت پوشش بازرسی</t>
  </si>
  <si>
    <t>تعداد ارزیابی  عامل زیان آور صدا (کارگاه)</t>
  </si>
  <si>
    <t>تعداد کنترل  عامل زیان آور صدا (شاغل)</t>
  </si>
  <si>
    <t>تعداد ارزیابی عامل زیان آور روشنایی (کارگاه)</t>
  </si>
  <si>
    <t>تعداد کنترل عامل زیان آور روشنایی (شاغل)</t>
  </si>
  <si>
    <t>تعداد ارزیابی  عامل زیان پرتو (شاغل)</t>
  </si>
  <si>
    <t>تعداد ارزیابی  عامل زیان آور ارگونومی (کارگاه)</t>
  </si>
  <si>
    <t>تعداد کنترل  عامل زیان آور ارگونومی (شاغل)</t>
  </si>
  <si>
    <t>تعداد شاغلین معاینه شده</t>
  </si>
  <si>
    <t>تعداد کارگاه بازرسی شده جدید و مورد انتظار</t>
  </si>
  <si>
    <t>تعداد جلسات  آموزش  تغذیه کودکان  برگزار شده در طول سه ماهه (بررسی مستندات )</t>
  </si>
  <si>
    <t xml:space="preserve">کودکان زیر 5 سال مبتلا به کم وزنی </t>
  </si>
  <si>
    <r>
      <t>شاخص</t>
    </r>
    <r>
      <rPr>
        <sz val="11"/>
        <color theme="1"/>
        <rFont val="B Titr"/>
        <charset val="178"/>
      </rPr>
      <t xml:space="preserve">(مورد انتظار) </t>
    </r>
  </si>
  <si>
    <t>درصد پوشش مادران باردار در برنامه PMTCT</t>
  </si>
  <si>
    <t xml:space="preserve"> بیماریابی سل</t>
  </si>
  <si>
    <t>تعداد خانوار ثبت شده اطلاعات بهداشت محیط خانوار در سامانه سیب</t>
  </si>
  <si>
    <t>درصد مورد انتظار پوشش واکسیناسیون</t>
  </si>
  <si>
    <t xml:space="preserve">درصد فصلی پوشش واکسیناسیون کسب شده </t>
  </si>
  <si>
    <t xml:space="preserve">تعداد مورد انتظار فصلی تب و بثورات </t>
  </si>
  <si>
    <t>تعداد تب و بثورات شناسایی شده</t>
  </si>
  <si>
    <t xml:space="preserve">تعداد نمونه التور مورد انتظار(تعداد جمعیت زیر 5 سال*2*0/02) </t>
  </si>
  <si>
    <t>تعداد نمونه التور گرفته شده به صورت فصلی</t>
  </si>
  <si>
    <t>تعداد افراد دیابتی  ارجاع شده به پزشک  به صورت فصلی</t>
  </si>
  <si>
    <t xml:space="preserve"> تعداد دیابت شناسایی شده  به صورت فصلی</t>
  </si>
  <si>
    <t>تعداد افراد دیابتی مورد انتظار ارجاع شده به پزشک ( 80 % مورد انتظار)</t>
  </si>
  <si>
    <t>تعداد مادر آموزش دیده مورد انتظار واجد کودک زیر 5 سال به صورت فصلی(برای 20% مادران مراجعه کننده دارای کودک زیر 5 سال )</t>
  </si>
  <si>
    <t>تعداد مادر آموزش دیده  واجد کودک زیر 5 سال به صورت فصلی</t>
  </si>
  <si>
    <t>تعدادکودک زیر 5 سال کوتاه قد مورد انتظار بر اساس شیوع 5.4 درصد</t>
  </si>
  <si>
    <t>جمعیت زیر 5 سال ثبت شده در سامانه سیب</t>
  </si>
  <si>
    <t>تعداد کودک زیر 5 سال کم وزن مورد انتظار بر اساس شیوع 4.9 درصد</t>
  </si>
  <si>
    <t>تعدادکودک زیر 5 سال کوتاه قد شناسایی شده فصلی</t>
  </si>
  <si>
    <t>تعداد کودک زیر 5 سال کم وزن شناسایی شده فصلی</t>
  </si>
  <si>
    <t xml:space="preserve">تعداد کودکان زیر 5 سال مبتلا به کوتاه قدی </t>
  </si>
  <si>
    <t>کودکان زیر 5 سال  مبتلا به لاغری</t>
  </si>
  <si>
    <t>تعداد کودک زیر 5 سال لاغر مورد انتظار بر اساس شیوع 4.1 درصد</t>
  </si>
  <si>
    <t>تعدادکودک زیر 5 سال لاغر شناسایی شده فصلی</t>
  </si>
  <si>
    <t>تعداد کودک زیر 5 سال واجد چاقی مورد انتظار بر اساس شیوع 2.5 درصد</t>
  </si>
  <si>
    <t xml:space="preserve">تعدادکودکان زیر 5 سال مبتلا به چاقی 
</t>
  </si>
  <si>
    <t>تعدادکودک زیر 5 سال چاق شناسایی شده فصلی</t>
  </si>
  <si>
    <t>تعداد نوجوان واجد اضافه وزن و چاقی شناسایی شده فصلی</t>
  </si>
  <si>
    <t>تعداد سالمند مراقبت شده مورد انتظار بر اساس 40 درصد جمعیت سالمند به صورت فصلی</t>
  </si>
  <si>
    <t>تعداد سالمند مراقبت انجام شده فصلی</t>
  </si>
  <si>
    <t>جمعیت نوجوان ثبت شده در سامانه سیب</t>
  </si>
  <si>
    <t>جمعیت جوان ثبت شده در سامانه سیب</t>
  </si>
  <si>
    <t>جمعیت میانسال ثبت شده در سامانه سیب</t>
  </si>
  <si>
    <t>جمعیت سالمند ثبت شده در سامانه سیب</t>
  </si>
  <si>
    <t>جمعیت زن باردار ثبت شده در سامانه سیب</t>
  </si>
  <si>
    <t>تعداد نوجوان واجد اضافه وزن و چاقی مورد انتظار بر اساس شیوع 14 درصد به صورت فصلی</t>
  </si>
  <si>
    <t>تعداد افراد آموزش دیده ترویج تغذیه سالم در گروه سنی نوجوان، جوان ، میانسال  سالمند به صورت فصلی</t>
  </si>
  <si>
    <t>تعداد افراد آموزش دیده مورد انتظار برای  گروههای سنی نوجوان، جوان، میانسال  سالمند به صورت فصلی( 5 %  همه گروههای سنی )</t>
  </si>
  <si>
    <t>تعداد افراد آموزش دیده</t>
  </si>
  <si>
    <t>تعداد جوان واجد اضافه وزن و چاقی مورد انتظار بر اساس شیوع 35 درصد به صورت فصلی</t>
  </si>
  <si>
    <t>تعداد جوان واجد اضافه وزن و چاقی شناسایی شده فصلی</t>
  </si>
  <si>
    <t>تعداد میانسال واجد اضافه وزن و چاقی شناسایی شده فصلی</t>
  </si>
  <si>
    <t>جمعیت زنان باردار</t>
  </si>
  <si>
    <t>تعداد زنان آموزش دیده برای مراقبت پیش از بارداری به صورت فصلی</t>
  </si>
  <si>
    <t>جمعیت زنان شوهر دار 49-10 سال بر اساس سامانه سیب</t>
  </si>
  <si>
    <t>تعداد میانسال واجد اضافه وزن و چاقی مورد انتظار بر اساس شیوع 70 درصد به صورت فصلی</t>
  </si>
  <si>
    <t>تعداد سالمند واجد اضافه وزن و چاقی شناسایی شده فصلی</t>
  </si>
  <si>
    <t>تعداد سالمند واجد اضافه وزن و چاقی مورد انتظار بر اساس شیوع 60 درصد به صورت فصلی</t>
  </si>
  <si>
    <t>تعداد افراد آموزش دیده  برای کنترل اضافه وزن و چاقی مورد انتظار برای  گروههای سنی نوجوان، جوان، میانسال  سالمند به صورت فصلی( 5 %  همه گروههای سنی )</t>
  </si>
  <si>
    <t>تعداد کودک زیر 5 سال غربالگری شده به صورت فصلی( مورد انتظار 100 % )</t>
  </si>
  <si>
    <t>تعداد شناسایی شده</t>
  </si>
  <si>
    <t>تعداد خدمات غربالکری تغذیه  کودکان  توسط مراقب سلامت</t>
  </si>
  <si>
    <t>تعداد خدمت غربالگری تغذیه به نوجوانان توسط مراقب سلامت</t>
  </si>
  <si>
    <t>تعداد نوجوان غربالگری شده به صورت فصلی( مورد انتظار 100 % )</t>
  </si>
  <si>
    <t>تعداد خدمت غربالگری تغذیه به میانسال توسط مراقب سلامت</t>
  </si>
  <si>
    <t>تعداد خدمت غربالگری تغذیه به جوانان توسط مراقب سلامت</t>
  </si>
  <si>
    <t>تعدادجوان غربالگری شده به صورت فصلی( مورد انتظار 100 % )</t>
  </si>
  <si>
    <t>تعداد میانسالان غربالگری شده به صورت فصلی( مورد انتظار 100 % )</t>
  </si>
  <si>
    <t>تعداد خدمت غربالگری تغذیه به سالمند توسط مراقب سلامت</t>
  </si>
  <si>
    <t>تعداد سالمند غربالگری شده به صورت فصلی( مورد انتظار 100 % )</t>
  </si>
  <si>
    <t>حداقل  زنان 49-10 مورد انتظار که مراقبت پیش از بارداری دریافت نموده اند ( 65 % )</t>
  </si>
  <si>
    <t xml:space="preserve">تعداد زنان باردار مراقبت دوران بارداری انجام شده به صورت فصلی </t>
  </si>
  <si>
    <t>تعداد زنان باردار مورد انتظار مراقبت دوران بارداری انجام شده به صورت فصلی ( حداقل 75 % یا مراقبت 6 بار در بارداری)</t>
  </si>
  <si>
    <t>تعداد زنان باردار مورد انتظار مراقبت پس از زایمان انجام شده به صورت فصلی ( حداقل 67 % یا مراقبت 2 بار پس از زایمان)</t>
  </si>
  <si>
    <t xml:space="preserve">تعداد زنان باردار مراقبت پس از زایمان انجام شده به صورت فصلی </t>
  </si>
  <si>
    <t>تعداد کودک زیر 5 سال مراقبت شده به صوت فصلی ( مورد انتظار 100 % )</t>
  </si>
  <si>
    <t>تعداد کودکان 12 ماهه</t>
  </si>
  <si>
    <t>تعداد کو.دک 12 ماهه مورد انتظار برای غربالگری ASQ  ( 100 % )</t>
  </si>
  <si>
    <r>
      <t xml:space="preserve">تعداد تن سنجی و ارزیابی الگوی </t>
    </r>
    <r>
      <rPr>
        <b/>
        <u/>
        <sz val="11"/>
        <color theme="1"/>
        <rFont val="B Titr"/>
        <charset val="178"/>
      </rPr>
      <t>تغذیه  برای مردان ( مورد انتظار 7.5 % به صورت فصلی )</t>
    </r>
  </si>
  <si>
    <t>تعداد انجام گرفته توسط مراقبت سلامت به صورت فصلی</t>
  </si>
  <si>
    <t xml:space="preserve">جمعیت زنان 59-45 سال </t>
  </si>
  <si>
    <t>تعداد کودک 12 ماهه غربالگری شده</t>
  </si>
  <si>
    <t xml:space="preserve">جمعیت زنان تک فرزند و بی فرزند </t>
  </si>
  <si>
    <t>تعداد  مشاوره فرزندآوری در زنان همسردار تک فرزند و بی فرزند ( مورد انتظا ر 100 %  ) به صورت فصلی</t>
  </si>
  <si>
    <t>تعداد مشاوره انجام شده به صورت فصلی</t>
  </si>
  <si>
    <t>تعداد مادران دارای فرزند 2 ساله که کمتر از 3 فرزند دارند</t>
  </si>
  <si>
    <t>تعداد مشاوره فرزندآوری در مادران دارای فرزند 2 ساله که کمتر از 3 فرزند دارند( مورد انتظار 100 % )</t>
  </si>
  <si>
    <t>تعداد زنان در معرض بارداری پرخطر که خدمات فاصله گذاری رایگان را دریافت نموده اند</t>
  </si>
  <si>
    <t>تعداد زنان در معرض بارداری پرخطر که خدمات فاصله گذاری رایگان را دریافت نموده اند( مورد انتظار  100 % )</t>
  </si>
  <si>
    <t>تعداد افرادی خدمت گرفته به صورت فصلی</t>
  </si>
  <si>
    <t>تعداد زنان مراجعه کننده برای مراقبت پیش از بارداری به دنبال مشاوره فرزندآوری ( مورد انتظار 100 ) به صورت فصلی</t>
  </si>
  <si>
    <t>تعداد زنان مراجعه کننده برای مراقبت پیش از بارداری به دنبال مشاوره فرزندآوری</t>
  </si>
  <si>
    <t>تعداد زوجین نابارور ارزیابی شده به صورت فصلی</t>
  </si>
  <si>
    <t xml:space="preserve">تعداد زوجینی که از نظر ناباروری توسط مراقب سلامت ارزیابی شده اند </t>
  </si>
  <si>
    <t>تعداد زوجینی که از نظر ناباروری توسط مراقب سلامت ارزیابی شده اند ( مورد انتظار 100 ) به صورت فصلی</t>
  </si>
  <si>
    <t>تعداد واحدهای بهداشت محیط درسامانه جامع بازرسی</t>
  </si>
  <si>
    <t>تعداد شاغلین دارای گواهینامه بهداشت</t>
  </si>
  <si>
    <t>تعداد دوره آموزشی برگزارشده</t>
  </si>
  <si>
    <t>تعداد موارد رعایت بهداشت موادغذایی در مراکز واماکن</t>
  </si>
  <si>
    <t>تعداد موارد رعایت بهداشت ابزار و تجهیزات در مراکزواماکن</t>
  </si>
  <si>
    <t>تعداد موارد رعایت بهداشت ساختمان در مراکزواماکن</t>
  </si>
  <si>
    <t>تعداد سنجش تجهیزات پرتابل بازرسی</t>
  </si>
  <si>
    <t>تعداد معدومی/امحاء/توقیف مواد غذایی</t>
  </si>
  <si>
    <t xml:space="preserve">تعداد نمونه برداری مواد غذایی </t>
  </si>
  <si>
    <t>تعداد اقدامات قانونی</t>
  </si>
  <si>
    <t>تعداد بازرسی ازمراکز و اماکن عمومی</t>
  </si>
  <si>
    <t>کلرسنجی از آب آشامیدنی*</t>
  </si>
  <si>
    <t xml:space="preserve">نمونه برداری میکروبی آب آشامیدنی از نظر باکتری کلیفرم گرماپای** </t>
  </si>
  <si>
    <t>تعداد خواروبار عرضه کننده دخانیات</t>
  </si>
  <si>
    <t>کلرسنجی از آب استخر در مناطق دارای استخر ماهی دوبار وبه تعداد 6 عدد  مورد انتظار است</t>
  </si>
  <si>
    <t>**</t>
  </si>
  <si>
    <t>نمونه برداری از آب استخر درمناطق دارای استخر ماهی دوبار وبه تعداد 6 عدد مورد انتظار است</t>
  </si>
  <si>
    <t>تعداد شاغلین مورد انتظار دارای کارت بهداشت</t>
  </si>
  <si>
    <t>تعداد شاغلین مورد انتظار دارای گواهینامه بهداشت</t>
  </si>
  <si>
    <t xml:space="preserve">دوره دوره آموزشی جدید مورد انتظار به صورت فصلی </t>
  </si>
  <si>
    <t xml:space="preserve">تعداد مورد انتظار جدید شناسایی و پیگیری شده  جهت رعایت بهداشت مواد غذایی به صورت فصلی </t>
  </si>
  <si>
    <t>تعداد مورد انتظار جدید شناسایی و پیگیری شده  جهت ابزار و تجهیزات به صورت فصلی</t>
  </si>
  <si>
    <t>تعداد مورد انتظار جدید شناسایی و پیگیری شده  جهت ساختمان به صورت فصلی</t>
  </si>
  <si>
    <t>تعداد سنجش مورد انتظار توسط تجهیزات پرتابل به صورت فصلی</t>
  </si>
  <si>
    <t xml:space="preserve">تعداد معدومی/امحائ/توقیف  مورد انتظار به صورت فصلی </t>
  </si>
  <si>
    <t xml:space="preserve">تعداد نمونه برداری موادغذایی مورد انتظار به صورت فصلی </t>
  </si>
  <si>
    <t xml:space="preserve">تعداد اقدامات قانونی مورد انتظار به صورت فصلی </t>
  </si>
  <si>
    <t xml:space="preserve">تعداد بازرسی مورد انتظار به صورت فصلی </t>
  </si>
  <si>
    <t xml:space="preserve">تعداد کلر سنجی مورد انتظار به صورت فصلی </t>
  </si>
  <si>
    <t xml:space="preserve">تعداد نمونه برداری مورد انتظار به صورت فصلی </t>
  </si>
  <si>
    <t>تعداد خواروبار عرضه کننده دخانیات واجد پروانه عاملیت ( مورد انتظار20%)</t>
  </si>
  <si>
    <t xml:space="preserve">تعداد خواروبار عرضه کننده دخانیات واجد پروانه عاملیت </t>
  </si>
  <si>
    <t>تعداد خواروبار عرضه کننده دخانیات واجد قفسه ساماندهی شده دخانیات ( مورد انتظار20%)</t>
  </si>
  <si>
    <t>تعداد گزارشات وصول شده جهت بررسی</t>
  </si>
  <si>
    <t>تعداد اماکن</t>
  </si>
  <si>
    <t>درصد پیشرفت فصلی مورد انتظار ( 2 % )</t>
  </si>
  <si>
    <t>درصد فصلی انجام شده</t>
  </si>
  <si>
    <t>تعداد موارد شناسایی شده مورد انتظار از نظر وزن گیری ناکافی مادران باردار ( 23 % )</t>
  </si>
  <si>
    <t>تعداد موارد شناسایی شده مورد انتظار از نظر کم خونی مادران باردار ( 11 % )</t>
  </si>
  <si>
    <t>وضعیت موجود تعداد خانوار ثبت شده</t>
  </si>
  <si>
    <t xml:space="preserve">تعداد خانوار  </t>
  </si>
  <si>
    <t>تعداد خانوار جدید مورد انتظار ثبت اطلاعات رادن در سامانه سیب  ( 25 % در هر فصل )</t>
  </si>
  <si>
    <t>تعداد خانوار جدید مورد انتظار ثبت اطلاعات ماوراء بنفش در سامانه سیب  ( 25 % در هر فصل )</t>
  </si>
  <si>
    <t>تعداد خانوار جدید مورد انتظار ثبت اطلاعات آب و فاضلاب در سامانه سیب  ( 25 % در هر فصل )</t>
  </si>
  <si>
    <t>تعداد خانوار جدید مورد انتظار ثبت اطلاعات بهئاشت محیط خانوار در سامانه سیب  ( 25 % در هر فصل )</t>
  </si>
  <si>
    <t>اماکن جدید شناسایی شده دارای پوستر به صورت فصلی )(مورد انتظار 100 %  در سال )</t>
  </si>
  <si>
    <t>تعداد ارزیابی فعالیت فیزیکی- غیر پزشک برای مردان ( مورد انتظار 7.5 % به صورت فصلی )</t>
  </si>
  <si>
    <t>تعداد بررسی استعمال دخانیات - غیر پزشک برای مردان ( مورد انتظار 7.5 % به صورت فصلی )</t>
  </si>
  <si>
    <t>تعداد ارزیابی سلامت روان - غیر پزشک برای مردان ( مورد انتظار 7.5 % به صورت فصلی )</t>
  </si>
  <si>
    <r>
      <t>تعداد ارزیابی پیشگیری از سکته های قلبی و مغزی از طریق خطرسنجی - غیر پزشک برای مردان ( مورد انتظار 7.5 % به صورت فصلی )</t>
    </r>
    <r>
      <rPr>
        <b/>
        <u/>
        <sz val="11"/>
        <color theme="1"/>
        <rFont val="B Titr"/>
        <charset val="178"/>
      </rPr>
      <t xml:space="preserve"> سنجی مرد</t>
    </r>
  </si>
  <si>
    <r>
      <t xml:space="preserve">تعداد تن سنجی و ارزیابی الگوی </t>
    </r>
    <r>
      <rPr>
        <b/>
        <u/>
        <sz val="11"/>
        <color theme="1"/>
        <rFont val="B Titr"/>
        <charset val="178"/>
      </rPr>
      <t>تغذیه  برای زنان ( مورد انتظار 7.5 % به صورت فصلی )</t>
    </r>
  </si>
  <si>
    <t>تعداد ارزیابی فعالیت فیزیکی- غیر پزشک برای زنان ( مورد انتظار 7.5 % به صورت فصلی )</t>
  </si>
  <si>
    <t>تعداد بررسی استعمال دخانیات - غیر پزشک برای زنان ( مورد انتظار 7.5 % به صورت فصلی )</t>
  </si>
  <si>
    <t>تعداد ارزیابی سلامت روان - غیر پزشک برای زنان ( مورد انتظار 7.5 % به صورت فصلی )</t>
  </si>
  <si>
    <r>
      <t>تعداد ارزیابی پیشگیری از سکته های قلبی و مغزی از طریق خطرسنجی - غیر پزشک برای زنان ( مورد انتظار 7.5 % به صورت فصلی )</t>
    </r>
    <r>
      <rPr>
        <b/>
        <u/>
        <sz val="11"/>
        <color theme="1"/>
        <rFont val="B Titr"/>
        <charset val="178"/>
      </rPr>
      <t xml:space="preserve"> </t>
    </r>
  </si>
  <si>
    <t>تعداد موارد  تشخیص زود هنگام و غربالگری سرطان پستان-ماما( مورد انتظار 7.5 % به صورت فصلی )</t>
  </si>
  <si>
    <t>تعداد موارد ارزیابی علائم و عوارض یائسگی زنان – غیر پزشک ( مورد انتظار 7.5 % به صورت فصلی )</t>
  </si>
  <si>
    <t>تعداد موارد بررسی تاریخچه باروری و یائسگی زنان میانسال- ماما( مورد انتظار 7.5 % به صورت فصلی )</t>
  </si>
  <si>
    <t xml:space="preserve">تعداد موارد بررسی غربالگری و تشخیص زود هنگام  سرطان سرویکس-ماما( مورد انتظار 7.5 % به صورت فصلی ) </t>
  </si>
  <si>
    <t xml:space="preserve"> تعداد موارد ارزیابی وضعیت عفونت آمیزشی زنان-ماما ( مورد انتظار 7.5 % به صورت فصلی ) </t>
  </si>
  <si>
    <t xml:space="preserve"> تعداد موارد  ارزیابی اختلال عملکرد جنسی – ماما  ( مورد انتظار 7.5 % به صورت فصلی ) </t>
  </si>
  <si>
    <t>علامت *ستاره یعنی  جمعیت واگذار شده به پایگاه در هر مرحله انجام وارنیش ممکن است تغییر کند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</si>
</sst>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6">
    <font>
      <sz val="11"/>
      <color theme="1"/>
      <name val="Calibri"/>
      <family val="2"/>
      <charset val="178"/>
      <scheme val="minor"/>
    </font>
    <font>
      <sz val="12"/>
      <color theme="1"/>
      <name val="B Titr"/>
      <charset val="178"/>
    </font>
    <font>
      <b/>
      <sz val="12"/>
      <color theme="1"/>
      <name val="B Titr"/>
      <charset val="178"/>
    </font>
    <font>
      <b/>
      <sz val="11"/>
      <color rgb="FF3F3F3F"/>
      <name val="Calibri"/>
      <family val="2"/>
      <scheme val="minor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8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6"/>
      <color theme="1"/>
      <name val="B Titr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theme="1"/>
      <name val="Calibri"/>
      <family val="2"/>
    </font>
    <font>
      <sz val="18"/>
      <color theme="1"/>
      <name val="B Titr"/>
      <charset val="178"/>
    </font>
    <font>
      <sz val="11"/>
      <color theme="1"/>
      <name val="B Titr"/>
      <charset val="178"/>
    </font>
    <font>
      <sz val="10"/>
      <color theme="1"/>
      <name val="B Titr"/>
      <charset val="178"/>
    </font>
    <font>
      <b/>
      <sz val="18"/>
      <color theme="1"/>
      <name val="B Titr"/>
      <charset val="178"/>
    </font>
    <font>
      <sz val="11"/>
      <color theme="1"/>
      <name val="Arial"/>
      <family val="2"/>
    </font>
    <font>
      <sz val="8"/>
      <color theme="1"/>
      <name val="B Nazanin"/>
      <charset val="178"/>
    </font>
    <font>
      <b/>
      <sz val="7"/>
      <color theme="1"/>
      <name val="B Nazanin"/>
      <charset val="178"/>
    </font>
    <font>
      <sz val="11"/>
      <color rgb="FFFF0000"/>
      <name val="Calibri"/>
      <family val="2"/>
      <charset val="178"/>
      <scheme val="minor"/>
    </font>
    <font>
      <sz val="12"/>
      <name val="B Titr"/>
      <charset val="178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B Nazanin"/>
      <charset val="178"/>
    </font>
    <font>
      <sz val="16"/>
      <name val="B Titr"/>
      <charset val="178"/>
    </font>
    <font>
      <sz val="9"/>
      <name val="B Titr"/>
      <charset val="178"/>
    </font>
    <font>
      <sz val="9"/>
      <color theme="1"/>
      <name val="Calibri"/>
      <family val="2"/>
      <charset val="178"/>
      <scheme val="minor"/>
    </font>
    <font>
      <b/>
      <sz val="9"/>
      <name val="B Titr"/>
      <charset val="178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B Titr"/>
      <charset val="178"/>
    </font>
    <font>
      <sz val="14"/>
      <color theme="1"/>
      <name val="Calibri"/>
      <family val="2"/>
      <charset val="178"/>
      <scheme val="minor"/>
    </font>
    <font>
      <b/>
      <sz val="14"/>
      <color theme="1"/>
      <name val="B Titr"/>
      <charset val="178"/>
    </font>
    <font>
      <b/>
      <sz val="11"/>
      <color theme="1"/>
      <name val="B Titr"/>
      <charset val="178"/>
    </font>
    <font>
      <b/>
      <sz val="16"/>
      <color theme="1"/>
      <name val="B Titr"/>
      <charset val="178"/>
    </font>
    <font>
      <b/>
      <sz val="11"/>
      <color rgb="FFFF0000"/>
      <name val="B Titr"/>
      <charset val="178"/>
    </font>
    <font>
      <b/>
      <sz val="11"/>
      <color rgb="FF3F3F3F"/>
      <name val="B Nazanin"/>
      <charset val="178"/>
    </font>
    <font>
      <b/>
      <u/>
      <sz val="11"/>
      <color theme="1"/>
      <name val="B Titr"/>
      <charset val="178"/>
    </font>
    <font>
      <sz val="18"/>
      <name val="B Titr"/>
      <charset val="178"/>
    </font>
    <font>
      <b/>
      <sz val="11"/>
      <color rgb="FF000000"/>
      <name val="B Titr"/>
      <charset val="178"/>
    </font>
    <font>
      <b/>
      <sz val="11"/>
      <name val="B Titr"/>
      <charset val="17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9" borderId="27" applyNumberFormat="0" applyAlignment="0" applyProtection="0"/>
  </cellStyleXfs>
  <cellXfs count="627">
    <xf numFmtId="0" fontId="0" fillId="0" borderId="0" xfId="0"/>
    <xf numFmtId="0" fontId="1" fillId="6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3" fontId="2" fillId="5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9" fontId="1" fillId="7" borderId="1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9" fontId="1" fillId="8" borderId="24" xfId="0" applyNumberFormat="1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9" fontId="1" fillId="8" borderId="26" xfId="0" applyNumberFormat="1" applyFont="1" applyFill="1" applyBorder="1" applyAlignment="1">
      <alignment horizontal="center" vertical="center"/>
    </xf>
    <xf numFmtId="1" fontId="1" fillId="6" borderId="23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9" fontId="1" fillId="8" borderId="6" xfId="0" applyNumberFormat="1" applyFont="1" applyFill="1" applyBorder="1" applyAlignment="1">
      <alignment horizontal="center" vertical="center"/>
    </xf>
    <xf numFmtId="9" fontId="1" fillId="8" borderId="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6" borderId="21" xfId="0" applyFont="1" applyFill="1" applyBorder="1" applyAlignment="1">
      <alignment horizontal="center" vertical="center" textRotation="90"/>
    </xf>
    <xf numFmtId="0" fontId="1" fillId="8" borderId="21" xfId="0" applyFont="1" applyFill="1" applyBorder="1" applyAlignment="1">
      <alignment horizontal="center" vertical="center" textRotation="90"/>
    </xf>
    <xf numFmtId="0" fontId="1" fillId="8" borderId="21" xfId="0" applyFont="1" applyFill="1" applyBorder="1" applyAlignment="1">
      <alignment horizontal="center" vertical="center" textRotation="90" wrapText="1"/>
    </xf>
    <xf numFmtId="0" fontId="1" fillId="6" borderId="20" xfId="0" applyFont="1" applyFill="1" applyBorder="1" applyAlignment="1">
      <alignment horizontal="center" vertical="center" textRotation="90" wrapText="1"/>
    </xf>
    <xf numFmtId="0" fontId="1" fillId="7" borderId="5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/>
    </xf>
    <xf numFmtId="0" fontId="1" fillId="8" borderId="6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8" borderId="21" xfId="0" applyNumberFormat="1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horizontal="center"/>
    </xf>
    <xf numFmtId="0" fontId="5" fillId="10" borderId="38" xfId="0" applyFont="1" applyFill="1" applyBorder="1" applyAlignment="1">
      <alignment horizontal="center"/>
    </xf>
    <xf numFmtId="0" fontId="7" fillId="0" borderId="44" xfId="0" applyFont="1" applyBorder="1"/>
    <xf numFmtId="0" fontId="5" fillId="0" borderId="44" xfId="0" applyFont="1" applyBorder="1"/>
    <xf numFmtId="0" fontId="8" fillId="0" borderId="44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8" fillId="0" borderId="44" xfId="0" applyNumberFormat="1" applyFont="1" applyBorder="1" applyAlignment="1">
      <alignment horizontal="center"/>
    </xf>
    <xf numFmtId="0" fontId="7" fillId="0" borderId="47" xfId="0" applyFont="1" applyBorder="1"/>
    <xf numFmtId="0" fontId="5" fillId="0" borderId="47" xfId="0" applyFont="1" applyBorder="1"/>
    <xf numFmtId="0" fontId="8" fillId="0" borderId="47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164" fontId="8" fillId="0" borderId="47" xfId="0" applyNumberFormat="1" applyFont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0" fillId="0" borderId="0" xfId="0" applyBorder="1"/>
    <xf numFmtId="0" fontId="10" fillId="0" borderId="68" xfId="0" applyFont="1" applyBorder="1" applyAlignment="1">
      <alignment horizontal="center" vertical="center" wrapText="1" readingOrder="2"/>
    </xf>
    <xf numFmtId="0" fontId="11" fillId="0" borderId="63" xfId="0" applyFont="1" applyBorder="1" applyAlignment="1">
      <alignment horizontal="center" vertical="center" wrapText="1" readingOrder="2"/>
    </xf>
    <xf numFmtId="0" fontId="11" fillId="0" borderId="68" xfId="0" applyFont="1" applyBorder="1" applyAlignment="1">
      <alignment horizontal="center" vertical="center" wrapText="1" readingOrder="2"/>
    </xf>
    <xf numFmtId="9" fontId="10" fillId="0" borderId="68" xfId="0" applyNumberFormat="1" applyFont="1" applyBorder="1" applyAlignment="1">
      <alignment horizontal="center" vertical="center" wrapText="1"/>
    </xf>
    <xf numFmtId="9" fontId="10" fillId="0" borderId="68" xfId="0" applyNumberFormat="1" applyFont="1" applyBorder="1" applyAlignment="1">
      <alignment horizontal="center" vertical="center" wrapText="1" readingOrder="2"/>
    </xf>
    <xf numFmtId="0" fontId="10" fillId="0" borderId="68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 readingOrder="2"/>
    </xf>
    <xf numFmtId="0" fontId="0" fillId="0" borderId="1" xfId="0" applyBorder="1"/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textRotation="90"/>
    </xf>
    <xf numFmtId="0" fontId="9" fillId="3" borderId="20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0" borderId="0" xfId="0" applyFont="1" applyBorder="1" applyAlignment="1">
      <alignment horizontal="center" vertical="center" textRotation="90"/>
    </xf>
    <xf numFmtId="0" fontId="9" fillId="0" borderId="75" xfId="0" applyFont="1" applyBorder="1" applyAlignment="1">
      <alignment horizontal="center" vertical="center" textRotation="90"/>
    </xf>
    <xf numFmtId="0" fontId="9" fillId="7" borderId="5" xfId="0" applyFont="1" applyFill="1" applyBorder="1" applyAlignment="1">
      <alignment horizontal="center" vertical="center" textRotation="90"/>
    </xf>
    <xf numFmtId="0" fontId="9" fillId="7" borderId="1" xfId="0" applyFont="1" applyFill="1" applyBorder="1" applyAlignment="1">
      <alignment horizontal="center" vertical="center" textRotation="90" wrapText="1"/>
    </xf>
    <xf numFmtId="0" fontId="9" fillId="7" borderId="6" xfId="0" applyFont="1" applyFill="1" applyBorder="1" applyAlignment="1">
      <alignment horizontal="center" vertical="center" textRotation="90"/>
    </xf>
    <xf numFmtId="0" fontId="9" fillId="7" borderId="1" xfId="0" applyFont="1" applyFill="1" applyBorder="1" applyAlignment="1">
      <alignment horizontal="center" vertical="center" textRotation="90"/>
    </xf>
    <xf numFmtId="0" fontId="9" fillId="7" borderId="35" xfId="0" applyFont="1" applyFill="1" applyBorder="1" applyAlignment="1">
      <alignment horizontal="center" vertical="center" textRotation="90"/>
    </xf>
    <xf numFmtId="4" fontId="15" fillId="2" borderId="0" xfId="0" applyNumberFormat="1" applyFont="1" applyFill="1" applyBorder="1" applyAlignment="1">
      <alignment horizontal="center" vertical="center"/>
    </xf>
    <xf numFmtId="4" fontId="15" fillId="7" borderId="1" xfId="0" applyNumberFormat="1" applyFont="1" applyFill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18" fillId="5" borderId="13" xfId="0" applyNumberFormat="1" applyFont="1" applyFill="1" applyBorder="1" applyAlignment="1">
      <alignment horizontal="center" vertical="center"/>
    </xf>
    <xf numFmtId="4" fontId="18" fillId="4" borderId="13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" fontId="15" fillId="5" borderId="1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4" fontId="15" fillId="5" borderId="2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81" xfId="0" applyNumberFormat="1" applyFont="1" applyFill="1" applyBorder="1" applyAlignment="1">
      <alignment horizontal="center" vertical="center" textRotation="90"/>
    </xf>
    <xf numFmtId="0" fontId="9" fillId="2" borderId="81" xfId="0" applyFont="1" applyFill="1" applyBorder="1" applyAlignment="1">
      <alignment horizontal="center" vertical="center" textRotation="90"/>
    </xf>
    <xf numFmtId="0" fontId="9" fillId="2" borderId="82" xfId="0" applyNumberFormat="1" applyFont="1" applyFill="1" applyBorder="1" applyAlignment="1">
      <alignment horizontal="center" vertical="center" textRotation="90"/>
    </xf>
    <xf numFmtId="3" fontId="2" fillId="2" borderId="13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9" fontId="9" fillId="2" borderId="0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93" xfId="0" applyFont="1" applyFill="1" applyBorder="1" applyAlignment="1">
      <alignment horizontal="center" vertical="center"/>
    </xf>
    <xf numFmtId="0" fontId="1" fillId="6" borderId="94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6" borderId="74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3" borderId="95" xfId="0" applyFont="1" applyFill="1" applyBorder="1" applyAlignment="1">
      <alignment horizontal="center" vertical="center"/>
    </xf>
    <xf numFmtId="0" fontId="1" fillId="3" borderId="96" xfId="0" applyFont="1" applyFill="1" applyBorder="1" applyAlignment="1">
      <alignment horizontal="center" vertical="center"/>
    </xf>
    <xf numFmtId="0" fontId="2" fillId="4" borderId="97" xfId="0" applyFont="1" applyFill="1" applyBorder="1" applyAlignment="1">
      <alignment horizontal="center" vertical="center"/>
    </xf>
    <xf numFmtId="3" fontId="2" fillId="5" borderId="97" xfId="0" applyNumberFormat="1" applyFont="1" applyFill="1" applyBorder="1" applyAlignment="1">
      <alignment horizontal="center" vertical="center"/>
    </xf>
    <xf numFmtId="0" fontId="1" fillId="6" borderId="98" xfId="0" applyFont="1" applyFill="1" applyBorder="1" applyAlignment="1">
      <alignment horizontal="center" vertical="center"/>
    </xf>
    <xf numFmtId="0" fontId="1" fillId="6" borderId="99" xfId="0" applyFont="1" applyFill="1" applyBorder="1" applyAlignment="1">
      <alignment horizontal="center" vertical="center"/>
    </xf>
    <xf numFmtId="0" fontId="1" fillId="7" borderId="98" xfId="0" applyFont="1" applyFill="1" applyBorder="1" applyAlignment="1">
      <alignment horizontal="center" vertical="center"/>
    </xf>
    <xf numFmtId="0" fontId="1" fillId="7" borderId="9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9" fontId="1" fillId="7" borderId="0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1" fontId="1" fillId="6" borderId="1" xfId="0" applyNumberFormat="1" applyFont="1" applyFill="1" applyBorder="1" applyAlignment="1">
      <alignment horizontal="center" vertical="center"/>
    </xf>
    <xf numFmtId="9" fontId="1" fillId="8" borderId="35" xfId="0" applyNumberFormat="1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/>
    </xf>
    <xf numFmtId="0" fontId="6" fillId="10" borderId="40" xfId="0" applyFont="1" applyFill="1" applyBorder="1" applyAlignment="1">
      <alignment horizontal="center"/>
    </xf>
    <xf numFmtId="0" fontId="6" fillId="10" borderId="38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3" fontId="11" fillId="0" borderId="44" xfId="0" applyNumberFormat="1" applyFont="1" applyBorder="1" applyAlignment="1">
      <alignment horizontal="center"/>
    </xf>
    <xf numFmtId="3" fontId="11" fillId="0" borderId="45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10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104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10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/>
    <xf numFmtId="1" fontId="2" fillId="5" borderId="13" xfId="0" applyNumberFormat="1" applyFont="1" applyFill="1" applyBorder="1" applyAlignment="1">
      <alignment horizontal="center" vertical="center"/>
    </xf>
    <xf numFmtId="1" fontId="2" fillId="5" borderId="18" xfId="0" applyNumberFormat="1" applyFont="1" applyFill="1" applyBorder="1" applyAlignment="1">
      <alignment horizontal="center" vertical="center"/>
    </xf>
    <xf numFmtId="1" fontId="2" fillId="5" borderId="97" xfId="0" applyNumberFormat="1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/>
    </xf>
    <xf numFmtId="0" fontId="12" fillId="0" borderId="1" xfId="0" applyFont="1" applyFill="1" applyBorder="1" applyAlignment="1">
      <alignment horizontal="center" vertical="center" textRotation="90"/>
    </xf>
    <xf numFmtId="1" fontId="13" fillId="8" borderId="1" xfId="0" applyNumberFormat="1" applyFont="1" applyFill="1" applyBorder="1" applyAlignment="1">
      <alignment horizontal="center" vertical="center"/>
    </xf>
    <xf numFmtId="0" fontId="22" fillId="2" borderId="0" xfId="0" applyFont="1" applyFill="1"/>
    <xf numFmtId="0" fontId="23" fillId="16" borderId="1" xfId="0" applyFont="1" applyFill="1" applyBorder="1" applyAlignment="1">
      <alignment horizontal="center" vertical="center" textRotation="90"/>
    </xf>
    <xf numFmtId="0" fontId="22" fillId="16" borderId="1" xfId="0" applyFont="1" applyFill="1" applyBorder="1"/>
    <xf numFmtId="1" fontId="22" fillId="16" borderId="1" xfId="0" applyNumberFormat="1" applyFont="1" applyFill="1" applyBorder="1"/>
    <xf numFmtId="0" fontId="12" fillId="16" borderId="1" xfId="0" applyFont="1" applyFill="1" applyBorder="1" applyAlignment="1">
      <alignment horizontal="center" vertical="center" textRotation="90"/>
    </xf>
    <xf numFmtId="1" fontId="13" fillId="16" borderId="1" xfId="0" applyNumberFormat="1" applyFont="1" applyFill="1" applyBorder="1" applyAlignment="1">
      <alignment horizontal="center" vertical="center"/>
    </xf>
    <xf numFmtId="1" fontId="13" fillId="16" borderId="1" xfId="0" applyNumberFormat="1" applyFont="1" applyFill="1" applyBorder="1" applyAlignment="1">
      <alignment horizontal="center"/>
    </xf>
    <xf numFmtId="0" fontId="7" fillId="0" borderId="0" xfId="0" applyFont="1" applyAlignment="1"/>
    <xf numFmtId="0" fontId="1" fillId="2" borderId="20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73" xfId="0" applyNumberFormat="1" applyFont="1" applyFill="1" applyBorder="1" applyAlignment="1">
      <alignment horizontal="center" vertical="center"/>
    </xf>
    <xf numFmtId="0" fontId="1" fillId="2" borderId="7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0" fontId="25" fillId="0" borderId="0" xfId="0" applyFont="1"/>
    <xf numFmtId="0" fontId="8" fillId="0" borderId="1" xfId="0" applyFont="1" applyBorder="1" applyAlignment="1">
      <alignment horizontal="right" vertical="center" wrapText="1" readingOrder="2"/>
    </xf>
    <xf numFmtId="0" fontId="27" fillId="0" borderId="1" xfId="0" applyFont="1" applyBorder="1" applyAlignment="1">
      <alignment horizontal="right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27" fillId="0" borderId="1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right" vertical="center" readingOrder="2"/>
    </xf>
    <xf numFmtId="0" fontId="17" fillId="0" borderId="0" xfId="0" applyFont="1" applyBorder="1" applyAlignment="1">
      <alignment horizontal="center" vertical="center" readingOrder="2"/>
    </xf>
    <xf numFmtId="0" fontId="17" fillId="0" borderId="0" xfId="0" applyFont="1" applyBorder="1" applyAlignment="1">
      <alignment horizontal="center" vertical="center" wrapText="1" readingOrder="2"/>
    </xf>
    <xf numFmtId="0" fontId="17" fillId="0" borderId="0" xfId="0" applyFont="1" applyAlignment="1">
      <alignment horizontal="left" vertical="center" readingOrder="2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30" fillId="17" borderId="0" xfId="0" applyFont="1" applyFill="1"/>
    <xf numFmtId="0" fontId="30" fillId="0" borderId="0" xfId="0" applyFont="1"/>
    <xf numFmtId="0" fontId="29" fillId="6" borderId="5" xfId="0" applyFont="1" applyFill="1" applyBorder="1" applyAlignment="1">
      <alignment horizontal="center" vertical="center" textRotation="90" wrapText="1"/>
    </xf>
    <xf numFmtId="0" fontId="29" fillId="6" borderId="1" xfId="0" applyFont="1" applyFill="1" applyBorder="1" applyAlignment="1">
      <alignment horizontal="center" vertical="center" textRotation="90" wrapText="1"/>
    </xf>
    <xf numFmtId="0" fontId="29" fillId="6" borderId="6" xfId="0" applyFont="1" applyFill="1" applyBorder="1" applyAlignment="1">
      <alignment horizontal="center" vertical="center" textRotation="90" wrapText="1"/>
    </xf>
    <xf numFmtId="0" fontId="29" fillId="6" borderId="1" xfId="0" applyFont="1" applyFill="1" applyBorder="1" applyAlignment="1">
      <alignment horizontal="center" vertical="center" wrapText="1"/>
    </xf>
    <xf numFmtId="0" fontId="29" fillId="17" borderId="5" xfId="0" applyFont="1" applyFill="1" applyBorder="1" applyAlignment="1">
      <alignment horizontal="center" vertical="center" textRotation="90" wrapText="1"/>
    </xf>
    <xf numFmtId="0" fontId="29" fillId="17" borderId="22" xfId="0" applyFont="1" applyFill="1" applyBorder="1" applyAlignment="1">
      <alignment horizontal="center" vertical="center" textRotation="90" wrapText="1"/>
    </xf>
    <xf numFmtId="0" fontId="29" fillId="17" borderId="1" xfId="0" applyFont="1" applyFill="1" applyBorder="1" applyAlignment="1">
      <alignment horizontal="center" vertical="center" textRotation="90" wrapText="1"/>
    </xf>
    <xf numFmtId="0" fontId="29" fillId="17" borderId="6" xfId="0" applyFont="1" applyFill="1" applyBorder="1" applyAlignment="1">
      <alignment horizontal="center" vertical="center" textRotation="90" wrapText="1"/>
    </xf>
    <xf numFmtId="0" fontId="1" fillId="17" borderId="0" xfId="0" applyFont="1" applyFill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3" fontId="31" fillId="6" borderId="13" xfId="0" applyNumberFormat="1" applyFont="1" applyFill="1" applyBorder="1" applyAlignment="1">
      <alignment horizontal="center" vertical="center"/>
    </xf>
    <xf numFmtId="0" fontId="29" fillId="6" borderId="45" xfId="0" applyFont="1" applyFill="1" applyBorder="1" applyAlignment="1">
      <alignment horizontal="center" vertical="center"/>
    </xf>
    <xf numFmtId="9" fontId="29" fillId="6" borderId="5" xfId="0" applyNumberFormat="1" applyFont="1" applyFill="1" applyBorder="1" applyAlignment="1">
      <alignment horizontal="center" vertical="center"/>
    </xf>
    <xf numFmtId="9" fontId="29" fillId="6" borderId="1" xfId="0" applyNumberFormat="1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9" fontId="29" fillId="6" borderId="1" xfId="0" applyNumberFormat="1" applyFont="1" applyFill="1" applyBorder="1" applyAlignment="1">
      <alignment horizontal="center" vertical="center" wrapText="1"/>
    </xf>
    <xf numFmtId="0" fontId="31" fillId="17" borderId="13" xfId="0" applyFont="1" applyFill="1" applyBorder="1" applyAlignment="1">
      <alignment horizontal="center" vertical="center"/>
    </xf>
    <xf numFmtId="0" fontId="29" fillId="17" borderId="5" xfId="0" applyFont="1" applyFill="1" applyBorder="1" applyAlignment="1">
      <alignment horizontal="center" vertical="center"/>
    </xf>
    <xf numFmtId="9" fontId="29" fillId="17" borderId="1" xfId="0" applyNumberFormat="1" applyFont="1" applyFill="1" applyBorder="1" applyAlignment="1">
      <alignment horizontal="center" vertical="center"/>
    </xf>
    <xf numFmtId="9" fontId="29" fillId="17" borderId="35" xfId="0" applyNumberFormat="1" applyFont="1" applyFill="1" applyBorder="1" applyAlignment="1">
      <alignment horizontal="center" vertical="center"/>
    </xf>
    <xf numFmtId="9" fontId="29" fillId="17" borderId="35" xfId="0" applyNumberFormat="1" applyFont="1" applyFill="1" applyBorder="1" applyAlignment="1">
      <alignment horizontal="center" vertical="center" wrapText="1"/>
    </xf>
    <xf numFmtId="9" fontId="29" fillId="17" borderId="6" xfId="0" applyNumberFormat="1" applyFont="1" applyFill="1" applyBorder="1" applyAlignment="1">
      <alignment horizontal="center" vertical="center"/>
    </xf>
    <xf numFmtId="0" fontId="29" fillId="17" borderId="5" xfId="0" applyFont="1" applyFill="1" applyBorder="1" applyAlignment="1">
      <alignment horizontal="center" vertical="center" wrapText="1"/>
    </xf>
    <xf numFmtId="0" fontId="29" fillId="17" borderId="6" xfId="0" applyFont="1" applyFill="1" applyBorder="1" applyAlignment="1">
      <alignment horizontal="center" vertical="center"/>
    </xf>
    <xf numFmtId="9" fontId="29" fillId="17" borderId="1" xfId="0" applyNumberFormat="1" applyFont="1" applyFill="1" applyBorder="1" applyAlignment="1">
      <alignment horizontal="center" vertical="center" wrapText="1"/>
    </xf>
    <xf numFmtId="0" fontId="30" fillId="17" borderId="107" xfId="0" applyFont="1" applyFill="1" applyBorder="1" applyAlignment="1"/>
    <xf numFmtId="0" fontId="1" fillId="17" borderId="0" xfId="0" applyFont="1" applyFill="1" applyAlignment="1">
      <alignment horizontal="right" vertical="center"/>
    </xf>
    <xf numFmtId="0" fontId="30" fillId="0" borderId="0" xfId="0" applyFont="1" applyAlignment="1"/>
    <xf numFmtId="0" fontId="30" fillId="17" borderId="0" xfId="0" applyFont="1" applyFill="1" applyAlignment="1"/>
    <xf numFmtId="0" fontId="31" fillId="6" borderId="13" xfId="0" applyFont="1" applyFill="1" applyBorder="1" applyAlignment="1">
      <alignment horizontal="center" vertical="center" wrapText="1"/>
    </xf>
    <xf numFmtId="0" fontId="31" fillId="6" borderId="108" xfId="0" applyFont="1" applyFill="1" applyBorder="1" applyAlignment="1">
      <alignment horizontal="center" vertical="center"/>
    </xf>
    <xf numFmtId="9" fontId="29" fillId="6" borderId="19" xfId="0" applyNumberFormat="1" applyFont="1" applyFill="1" applyBorder="1" applyAlignment="1">
      <alignment horizontal="center" vertical="center"/>
    </xf>
    <xf numFmtId="0" fontId="29" fillId="6" borderId="21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center" vertical="center"/>
    </xf>
    <xf numFmtId="9" fontId="29" fillId="17" borderId="20" xfId="0" applyNumberFormat="1" applyFont="1" applyFill="1" applyBorder="1" applyAlignment="1">
      <alignment horizontal="center" vertical="center"/>
    </xf>
    <xf numFmtId="9" fontId="29" fillId="17" borderId="21" xfId="0" applyNumberFormat="1" applyFont="1" applyFill="1" applyBorder="1" applyAlignment="1">
      <alignment horizontal="center" vertical="center"/>
    </xf>
    <xf numFmtId="0" fontId="29" fillId="17" borderId="21" xfId="0" applyFont="1" applyFill="1" applyBorder="1" applyAlignment="1">
      <alignment horizontal="center" vertical="center"/>
    </xf>
    <xf numFmtId="0" fontId="0" fillId="6" borderId="0" xfId="0" applyFill="1" applyAlignment="1"/>
    <xf numFmtId="0" fontId="0" fillId="0" borderId="0" xfId="0" applyAlignment="1"/>
    <xf numFmtId="0" fontId="24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vertical="center" wrapText="1"/>
    </xf>
    <xf numFmtId="0" fontId="24" fillId="6" borderId="1" xfId="0" applyFont="1" applyFill="1" applyBorder="1" applyAlignment="1">
      <alignment vertical="center" wrapText="1"/>
    </xf>
    <xf numFmtId="0" fontId="24" fillId="18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wrapText="1"/>
    </xf>
    <xf numFmtId="3" fontId="0" fillId="6" borderId="1" xfId="0" applyNumberFormat="1" applyFill="1" applyBorder="1" applyAlignment="1">
      <alignment wrapText="1"/>
    </xf>
    <xf numFmtId="0" fontId="0" fillId="18" borderId="1" xfId="0" applyFill="1" applyBorder="1" applyAlignment="1"/>
    <xf numFmtId="3" fontId="24" fillId="6" borderId="1" xfId="0" applyNumberFormat="1" applyFont="1" applyFill="1" applyBorder="1" applyAlignment="1">
      <alignment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0" fillId="18" borderId="0" xfId="0" applyFill="1" applyAlignment="1"/>
    <xf numFmtId="0" fontId="0" fillId="19" borderId="1" xfId="0" applyFill="1" applyBorder="1" applyAlignment="1">
      <alignment wrapText="1"/>
    </xf>
    <xf numFmtId="3" fontId="0" fillId="19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0" fontId="24" fillId="19" borderId="1" xfId="0" applyFont="1" applyFill="1" applyBorder="1" applyAlignment="1">
      <alignment horizontal="center" vertical="center" wrapText="1"/>
    </xf>
    <xf numFmtId="0" fontId="24" fillId="19" borderId="1" xfId="0" applyFont="1" applyFill="1" applyBorder="1" applyAlignment="1">
      <alignment vertical="center" wrapText="1"/>
    </xf>
    <xf numFmtId="3" fontId="24" fillId="19" borderId="1" xfId="0" applyNumberFormat="1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3" fontId="24" fillId="3" borderId="1" xfId="0" applyNumberFormat="1" applyFont="1" applyFill="1" applyBorder="1" applyAlignment="1">
      <alignment vertical="center" wrapText="1"/>
    </xf>
    <xf numFmtId="0" fontId="0" fillId="7" borderId="1" xfId="0" applyFill="1" applyBorder="1" applyAlignment="1">
      <alignment wrapText="1"/>
    </xf>
    <xf numFmtId="3" fontId="0" fillId="7" borderId="1" xfId="0" applyNumberFormat="1" applyFill="1" applyBorder="1" applyAlignment="1">
      <alignment wrapText="1"/>
    </xf>
    <xf numFmtId="0" fontId="24" fillId="3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vertical="center" wrapText="1"/>
    </xf>
    <xf numFmtId="3" fontId="24" fillId="7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24" fillId="19" borderId="1" xfId="0" applyFont="1" applyFill="1" applyBorder="1" applyAlignment="1">
      <alignment wrapText="1"/>
    </xf>
    <xf numFmtId="0" fontId="24" fillId="6" borderId="1" xfId="0" applyFont="1" applyFill="1" applyBorder="1" applyAlignment="1">
      <alignment wrapText="1"/>
    </xf>
    <xf numFmtId="0" fontId="33" fillId="6" borderId="1" xfId="0" applyFont="1" applyFill="1" applyBorder="1" applyAlignment="1">
      <alignment vertical="top" wrapText="1"/>
    </xf>
    <xf numFmtId="0" fontId="34" fillId="6" borderId="1" xfId="0" applyFont="1" applyFill="1" applyBorder="1" applyAlignment="1">
      <alignment vertical="top" wrapText="1"/>
    </xf>
    <xf numFmtId="0" fontId="0" fillId="6" borderId="1" xfId="0" applyFill="1" applyBorder="1" applyAlignment="1"/>
    <xf numFmtId="0" fontId="0" fillId="0" borderId="1" xfId="0" applyBorder="1" applyAlignment="1"/>
    <xf numFmtId="0" fontId="0" fillId="19" borderId="1" xfId="0" applyFill="1" applyBorder="1" applyAlignment="1"/>
    <xf numFmtId="0" fontId="0" fillId="3" borderId="1" xfId="0" applyFill="1" applyBorder="1" applyAlignment="1"/>
    <xf numFmtId="0" fontId="7" fillId="0" borderId="1" xfId="0" applyFont="1" applyBorder="1" applyAlignment="1">
      <alignment horizontal="center" vertical="top" wrapText="1"/>
    </xf>
    <xf numFmtId="0" fontId="12" fillId="0" borderId="1" xfId="0" applyFont="1" applyBorder="1"/>
    <xf numFmtId="0" fontId="9" fillId="3" borderId="73" xfId="0" applyFont="1" applyFill="1" applyBorder="1" applyAlignment="1">
      <alignment horizontal="center" vertical="center" textRotation="90" wrapText="1"/>
    </xf>
    <xf numFmtId="0" fontId="35" fillId="2" borderId="80" xfId="0" applyFont="1" applyFill="1" applyBorder="1" applyAlignment="1">
      <alignment horizontal="center" vertical="center" textRotation="90"/>
    </xf>
    <xf numFmtId="0" fontId="1" fillId="8" borderId="83" xfId="0" applyNumberFormat="1" applyFont="1" applyFill="1" applyBorder="1" applyAlignment="1">
      <alignment horizontal="center" vertical="center"/>
    </xf>
    <xf numFmtId="0" fontId="1" fillId="8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2" fillId="2" borderId="45" xfId="0" applyNumberFormat="1" applyFont="1" applyFill="1" applyBorder="1" applyAlignment="1">
      <alignment horizontal="center" vertical="center"/>
    </xf>
    <xf numFmtId="0" fontId="1" fillId="2" borderId="109" xfId="0" applyNumberFormat="1" applyFont="1" applyFill="1" applyBorder="1" applyAlignment="1">
      <alignment horizontal="center" vertical="center"/>
    </xf>
    <xf numFmtId="0" fontId="1" fillId="2" borderId="108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textRotation="90"/>
    </xf>
    <xf numFmtId="9" fontId="9" fillId="2" borderId="85" xfId="0" applyNumberFormat="1" applyFont="1" applyFill="1" applyBorder="1" applyAlignment="1">
      <alignment horizontal="center" vertical="center" textRotation="90"/>
    </xf>
    <xf numFmtId="9" fontId="1" fillId="8" borderId="1" xfId="0" applyNumberFormat="1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 textRotation="90"/>
    </xf>
    <xf numFmtId="0" fontId="1" fillId="8" borderId="35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36" xfId="0" applyNumberFormat="1" applyFont="1" applyFill="1" applyBorder="1" applyAlignment="1">
      <alignment horizontal="center" vertical="center" textRotation="90"/>
    </xf>
    <xf numFmtId="0" fontId="9" fillId="2" borderId="36" xfId="0" applyNumberFormat="1" applyFont="1" applyFill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horizontal="center" vertical="center" wrapText="1"/>
    </xf>
    <xf numFmtId="165" fontId="1" fillId="8" borderId="1" xfId="0" applyNumberFormat="1" applyFont="1" applyFill="1" applyBorder="1" applyAlignment="1">
      <alignment horizontal="center" vertical="center"/>
    </xf>
    <xf numFmtId="1" fontId="18" fillId="5" borderId="13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1" fontId="15" fillId="5" borderId="1" xfId="0" applyNumberFormat="1" applyFont="1" applyFill="1" applyBorder="1" applyAlignment="1">
      <alignment horizontal="center" vertical="center"/>
    </xf>
    <xf numFmtId="0" fontId="37" fillId="6" borderId="6" xfId="0" applyFont="1" applyFill="1" applyBorder="1" applyAlignment="1">
      <alignment horizontal="center" vertical="center" textRotation="90" wrapText="1"/>
    </xf>
    <xf numFmtId="0" fontId="2" fillId="4" borderId="18" xfId="0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/>
    </xf>
    <xf numFmtId="1" fontId="15" fillId="3" borderId="13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textRotation="90" wrapText="1"/>
    </xf>
    <xf numFmtId="3" fontId="39" fillId="5" borderId="1" xfId="0" applyNumberFormat="1" applyFont="1" applyFill="1" applyBorder="1" applyAlignment="1">
      <alignment horizontal="center" vertical="center"/>
    </xf>
    <xf numFmtId="1" fontId="15" fillId="6" borderId="5" xfId="0" applyNumberFormat="1" applyFont="1" applyFill="1" applyBorder="1" applyAlignment="1">
      <alignment horizontal="center" vertical="center"/>
    </xf>
    <xf numFmtId="1" fontId="15" fillId="7" borderId="5" xfId="0" applyNumberFormat="1" applyFont="1" applyFill="1" applyBorder="1" applyAlignment="1">
      <alignment horizontal="center" vertical="center"/>
    </xf>
    <xf numFmtId="1" fontId="15" fillId="7" borderId="6" xfId="0" applyNumberFormat="1" applyFont="1" applyFill="1" applyBorder="1" applyAlignment="1">
      <alignment horizontal="center" vertical="center"/>
    </xf>
    <xf numFmtId="1" fontId="15" fillId="7" borderId="1" xfId="0" applyNumberFormat="1" applyFont="1" applyFill="1" applyBorder="1" applyAlignment="1">
      <alignment horizontal="center" vertical="center"/>
    </xf>
    <xf numFmtId="1" fontId="15" fillId="7" borderId="35" xfId="0" applyNumberFormat="1" applyFont="1" applyFill="1" applyBorder="1" applyAlignment="1">
      <alignment horizontal="center" vertical="center"/>
    </xf>
    <xf numFmtId="1" fontId="18" fillId="5" borderId="13" xfId="0" applyNumberFormat="1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center" vertical="center"/>
    </xf>
    <xf numFmtId="1" fontId="15" fillId="8" borderId="6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 textRotation="90" wrapText="1"/>
    </xf>
    <xf numFmtId="0" fontId="9" fillId="6" borderId="5" xfId="0" applyFont="1" applyFill="1" applyBorder="1" applyAlignment="1">
      <alignment horizontal="center" vertical="center" textRotation="90" wrapText="1"/>
    </xf>
    <xf numFmtId="0" fontId="9" fillId="8" borderId="6" xfId="0" applyFont="1" applyFill="1" applyBorder="1" applyAlignment="1">
      <alignment horizontal="center" vertical="center" textRotation="90" wrapText="1"/>
    </xf>
    <xf numFmtId="1" fontId="15" fillId="8" borderId="1" xfId="0" applyNumberFormat="1" applyFont="1" applyFill="1" applyBorder="1" applyAlignment="1">
      <alignment horizontal="center" vertical="center"/>
    </xf>
    <xf numFmtId="0" fontId="35" fillId="8" borderId="6" xfId="0" applyFont="1" applyFill="1" applyBorder="1" applyAlignment="1">
      <alignment horizontal="center" vertical="center" textRotation="90" wrapText="1"/>
    </xf>
    <xf numFmtId="0" fontId="38" fillId="13" borderId="29" xfId="0" applyFont="1" applyFill="1" applyBorder="1" applyAlignment="1">
      <alignment horizontal="center" vertical="center"/>
    </xf>
    <xf numFmtId="0" fontId="0" fillId="11" borderId="0" xfId="0" applyFont="1" applyFill="1"/>
    <xf numFmtId="0" fontId="0" fillId="0" borderId="0" xfId="0" applyFont="1"/>
    <xf numFmtId="0" fontId="0" fillId="15" borderId="0" xfId="0" applyFont="1" applyFill="1"/>
    <xf numFmtId="0" fontId="0" fillId="7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readingOrder="2"/>
    </xf>
    <xf numFmtId="9" fontId="4" fillId="0" borderId="35" xfId="0" applyNumberFormat="1" applyFont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9" borderId="27" xfId="1" applyFont="1"/>
    <xf numFmtId="0" fontId="41" fillId="9" borderId="1" xfId="1" applyFont="1" applyBorder="1"/>
    <xf numFmtId="0" fontId="3" fillId="9" borderId="37" xfId="1" applyFont="1" applyBorder="1"/>
    <xf numFmtId="0" fontId="16" fillId="0" borderId="1" xfId="0" applyFont="1" applyBorder="1" applyAlignment="1">
      <alignment horizontal="center" vertical="center" textRotation="90" wrapText="1" readingOrder="2"/>
    </xf>
    <xf numFmtId="0" fontId="16" fillId="0" borderId="35" xfId="0" applyFont="1" applyBorder="1" applyAlignment="1">
      <alignment horizontal="center" vertical="center" textRotation="90" wrapText="1" readingOrder="2"/>
    </xf>
    <xf numFmtId="0" fontId="16" fillId="0" borderId="1" xfId="0" applyFont="1" applyBorder="1" applyAlignment="1">
      <alignment horizontal="center" vertical="center" textRotation="90" wrapText="1"/>
    </xf>
    <xf numFmtId="0" fontId="38" fillId="0" borderId="34" xfId="0" applyFont="1" applyBorder="1" applyAlignment="1">
      <alignment horizontal="center" vertical="center" textRotation="90" wrapText="1" readingOrder="2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8" borderId="1" xfId="0" applyFont="1" applyFill="1" applyBorder="1" applyAlignment="1">
      <alignment horizontal="center" vertical="center" textRotation="90" wrapText="1"/>
    </xf>
    <xf numFmtId="0" fontId="0" fillId="8" borderId="0" xfId="0" applyFont="1" applyFill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2" borderId="1" xfId="0" applyFont="1" applyFill="1" applyBorder="1" applyAlignment="1">
      <alignment horizontal="center"/>
    </xf>
    <xf numFmtId="1" fontId="38" fillId="0" borderId="1" xfId="0" applyNumberFormat="1" applyFont="1" applyBorder="1" applyAlignment="1">
      <alignment horizontal="center"/>
    </xf>
    <xf numFmtId="0" fontId="38" fillId="2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1" fontId="38" fillId="0" borderId="1" xfId="0" applyNumberFormat="1" applyFont="1" applyFill="1" applyBorder="1" applyAlignment="1">
      <alignment horizontal="center" vertical="center"/>
    </xf>
    <xf numFmtId="1" fontId="38" fillId="2" borderId="20" xfId="0" applyNumberFormat="1" applyFont="1" applyFill="1" applyBorder="1" applyAlignment="1">
      <alignment horizontal="center" vertical="center"/>
    </xf>
    <xf numFmtId="0" fontId="38" fillId="8" borderId="29" xfId="0" applyFont="1" applyFill="1" applyBorder="1" applyAlignment="1">
      <alignment horizontal="center"/>
    </xf>
    <xf numFmtId="1" fontId="18" fillId="5" borderId="111" xfId="0" applyNumberFormat="1" applyFont="1" applyFill="1" applyBorder="1" applyAlignment="1">
      <alignment horizontal="center" vertical="center"/>
    </xf>
    <xf numFmtId="1" fontId="18" fillId="5" borderId="111" xfId="0" applyNumberFormat="1" applyFont="1" applyFill="1" applyBorder="1" applyAlignment="1">
      <alignment horizontal="center" vertical="center" wrapText="1"/>
    </xf>
    <xf numFmtId="1" fontId="15" fillId="5" borderId="22" xfId="0" applyNumberFormat="1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 textRotation="90"/>
    </xf>
    <xf numFmtId="0" fontId="9" fillId="7" borderId="5" xfId="0" applyFont="1" applyFill="1" applyBorder="1" applyAlignment="1">
      <alignment horizontal="center" vertical="center" textRotation="90" wrapText="1"/>
    </xf>
    <xf numFmtId="0" fontId="9" fillId="7" borderId="6" xfId="0" applyFont="1" applyFill="1" applyBorder="1" applyAlignment="1">
      <alignment horizontal="center" vertical="center" textRotation="90" wrapText="1"/>
    </xf>
    <xf numFmtId="1" fontId="43" fillId="7" borderId="35" xfId="0" applyNumberFormat="1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1" fontId="38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 readingOrder="2"/>
    </xf>
    <xf numFmtId="0" fontId="1" fillId="8" borderId="1" xfId="0" applyFont="1" applyFill="1" applyBorder="1" applyAlignment="1">
      <alignment horizontal="center" vertical="center" textRotation="90" wrapText="1" readingOrder="2"/>
    </xf>
    <xf numFmtId="1" fontId="38" fillId="8" borderId="1" xfId="0" applyNumberFormat="1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/>
    </xf>
    <xf numFmtId="9" fontId="40" fillId="8" borderId="1" xfId="0" applyNumberFormat="1" applyFont="1" applyFill="1" applyBorder="1" applyAlignment="1">
      <alignment horizontal="center" vertical="center" wrapText="1" readingOrder="2"/>
    </xf>
    <xf numFmtId="9" fontId="38" fillId="8" borderId="1" xfId="0" applyNumberFormat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 textRotation="90" wrapText="1"/>
    </xf>
    <xf numFmtId="0" fontId="28" fillId="8" borderId="6" xfId="0" applyFont="1" applyFill="1" applyBorder="1" applyAlignment="1">
      <alignment horizontal="center" vertical="center" textRotation="90" wrapText="1"/>
    </xf>
    <xf numFmtId="1" fontId="43" fillId="8" borderId="6" xfId="0" applyNumberFormat="1" applyFont="1" applyFill="1" applyBorder="1" applyAlignment="1">
      <alignment horizontal="center" vertical="center"/>
    </xf>
    <xf numFmtId="0" fontId="9" fillId="8" borderId="35" xfId="0" applyFont="1" applyFill="1" applyBorder="1" applyAlignment="1">
      <alignment horizontal="center" vertical="center" textRotation="90"/>
    </xf>
    <xf numFmtId="4" fontId="15" fillId="8" borderId="35" xfId="0" applyNumberFormat="1" applyFont="1" applyFill="1" applyBorder="1" applyAlignment="1">
      <alignment horizontal="center" vertical="center"/>
    </xf>
    <xf numFmtId="1" fontId="15" fillId="8" borderId="35" xfId="0" applyNumberFormat="1" applyFont="1" applyFill="1" applyBorder="1" applyAlignment="1">
      <alignment horizontal="center" vertical="center"/>
    </xf>
    <xf numFmtId="0" fontId="9" fillId="8" borderId="35" xfId="0" applyFont="1" applyFill="1" applyBorder="1" applyAlignment="1">
      <alignment horizontal="center" vertical="center" textRotation="90" wrapText="1"/>
    </xf>
    <xf numFmtId="1" fontId="38" fillId="2" borderId="1" xfId="0" applyNumberFormat="1" applyFont="1" applyFill="1" applyBorder="1" applyAlignment="1">
      <alignment horizontal="center" vertical="center"/>
    </xf>
    <xf numFmtId="1" fontId="38" fillId="0" borderId="1" xfId="0" applyNumberFormat="1" applyFont="1" applyBorder="1" applyAlignment="1">
      <alignment horizontal="center" vertical="center" wrapText="1" readingOrder="2"/>
    </xf>
    <xf numFmtId="1" fontId="38" fillId="0" borderId="1" xfId="0" applyNumberFormat="1" applyFont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textRotation="90" wrapText="1" readingOrder="2"/>
    </xf>
    <xf numFmtId="9" fontId="4" fillId="8" borderId="1" xfId="0" applyNumberFormat="1" applyFont="1" applyFill="1" applyBorder="1" applyAlignment="1">
      <alignment horizontal="center" vertical="center" wrapText="1" readingOrder="2"/>
    </xf>
    <xf numFmtId="1" fontId="38" fillId="8" borderId="1" xfId="0" applyNumberFormat="1" applyFont="1" applyFill="1" applyBorder="1" applyAlignment="1">
      <alignment horizontal="center" vertical="center" wrapText="1" readingOrder="2"/>
    </xf>
    <xf numFmtId="0" fontId="40" fillId="12" borderId="0" xfId="0" applyFont="1" applyFill="1" applyBorder="1" applyAlignment="1">
      <alignment horizontal="center"/>
    </xf>
    <xf numFmtId="1" fontId="38" fillId="8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readingOrder="2"/>
    </xf>
    <xf numFmtId="1" fontId="38" fillId="0" borderId="1" xfId="0" applyNumberFormat="1" applyFont="1" applyBorder="1" applyAlignment="1">
      <alignment horizontal="center" vertical="center" readingOrder="2"/>
    </xf>
    <xf numFmtId="1" fontId="38" fillId="0" borderId="35" xfId="0" applyNumberFormat="1" applyFont="1" applyBorder="1" applyAlignment="1">
      <alignment horizontal="center" vertical="center" wrapText="1" readingOrder="2"/>
    </xf>
    <xf numFmtId="1" fontId="44" fillId="0" borderId="1" xfId="0" applyNumberFormat="1" applyFont="1" applyBorder="1" applyAlignment="1">
      <alignment horizontal="center" vertical="center"/>
    </xf>
    <xf numFmtId="1" fontId="38" fillId="0" borderId="20" xfId="0" applyNumberFormat="1" applyFont="1" applyBorder="1" applyAlignment="1">
      <alignment horizontal="center" vertical="center" readingOrder="2"/>
    </xf>
    <xf numFmtId="1" fontId="44" fillId="0" borderId="2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textRotation="90" wrapText="1"/>
    </xf>
    <xf numFmtId="0" fontId="0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38" fillId="0" borderId="1" xfId="0" applyFont="1" applyFill="1" applyBorder="1" applyAlignment="1">
      <alignment horizontal="center" readingOrder="2"/>
    </xf>
    <xf numFmtId="0" fontId="38" fillId="0" borderId="20" xfId="0" applyFont="1" applyFill="1" applyBorder="1" applyAlignment="1">
      <alignment horizontal="center" readingOrder="2"/>
    </xf>
    <xf numFmtId="0" fontId="38" fillId="0" borderId="1" xfId="0" applyFont="1" applyBorder="1"/>
    <xf numFmtId="0" fontId="38" fillId="8" borderId="34" xfId="0" applyFont="1" applyFill="1" applyBorder="1" applyAlignment="1">
      <alignment horizontal="center" vertical="center" textRotation="90" wrapText="1" readingOrder="2"/>
    </xf>
    <xf numFmtId="0" fontId="4" fillId="8" borderId="1" xfId="0" applyFont="1" applyFill="1" applyBorder="1"/>
    <xf numFmtId="0" fontId="4" fillId="2" borderId="38" xfId="0" applyFont="1" applyFill="1" applyBorder="1" applyAlignment="1">
      <alignment horizontal="center" vertical="center" wrapText="1"/>
    </xf>
    <xf numFmtId="0" fontId="16" fillId="8" borderId="35" xfId="0" applyFont="1" applyFill="1" applyBorder="1" applyAlignment="1">
      <alignment horizontal="center" vertical="center" textRotation="90" wrapText="1" readingOrder="2"/>
    </xf>
    <xf numFmtId="9" fontId="4" fillId="8" borderId="35" xfId="0" applyNumberFormat="1" applyFont="1" applyFill="1" applyBorder="1" applyAlignment="1">
      <alignment horizontal="center" vertical="center" wrapText="1" readingOrder="2"/>
    </xf>
    <xf numFmtId="1" fontId="38" fillId="8" borderId="35" xfId="0" applyNumberFormat="1" applyFont="1" applyFill="1" applyBorder="1" applyAlignment="1">
      <alignment horizontal="center" vertical="center" wrapText="1" readingOrder="2"/>
    </xf>
    <xf numFmtId="1" fontId="38" fillId="8" borderId="31" xfId="0" applyNumberFormat="1" applyFont="1" applyFill="1" applyBorder="1" applyAlignment="1">
      <alignment horizontal="center" vertical="center" wrapText="1" readingOrder="2"/>
    </xf>
    <xf numFmtId="0" fontId="16" fillId="2" borderId="35" xfId="0" applyFont="1" applyFill="1" applyBorder="1" applyAlignment="1">
      <alignment horizontal="center" vertical="center" textRotation="90" wrapText="1" readingOrder="2"/>
    </xf>
    <xf numFmtId="9" fontId="4" fillId="2" borderId="35" xfId="0" applyNumberFormat="1" applyFont="1" applyFill="1" applyBorder="1" applyAlignment="1">
      <alignment horizontal="center" vertical="center" wrapText="1" readingOrder="2"/>
    </xf>
    <xf numFmtId="1" fontId="38" fillId="2" borderId="35" xfId="0" applyNumberFormat="1" applyFont="1" applyFill="1" applyBorder="1" applyAlignment="1">
      <alignment horizontal="center" vertical="center" wrapText="1" readingOrder="2"/>
    </xf>
    <xf numFmtId="1" fontId="38" fillId="2" borderId="31" xfId="0" applyNumberFormat="1" applyFont="1" applyFill="1" applyBorder="1" applyAlignment="1">
      <alignment horizontal="center" vertical="center" wrapText="1" readingOrder="2"/>
    </xf>
    <xf numFmtId="0" fontId="4" fillId="8" borderId="1" xfId="0" applyFont="1" applyFill="1" applyBorder="1" applyAlignment="1">
      <alignment horizontal="center" vertical="center" readingOrder="2"/>
    </xf>
    <xf numFmtId="0" fontId="38" fillId="8" borderId="1" xfId="0" applyFont="1" applyFill="1" applyBorder="1" applyAlignment="1">
      <alignment horizontal="center" vertical="center" readingOrder="2"/>
    </xf>
    <xf numFmtId="0" fontId="38" fillId="8" borderId="1" xfId="0" applyFont="1" applyFill="1" applyBorder="1" applyAlignment="1">
      <alignment horizontal="center" readingOrder="2"/>
    </xf>
    <xf numFmtId="0" fontId="38" fillId="8" borderId="20" xfId="0" applyFont="1" applyFill="1" applyBorder="1" applyAlignment="1">
      <alignment horizontal="center" readingOrder="2"/>
    </xf>
    <xf numFmtId="0" fontId="38" fillId="8" borderId="1" xfId="0" applyFont="1" applyFill="1" applyBorder="1" applyAlignment="1"/>
    <xf numFmtId="0" fontId="38" fillId="8" borderId="20" xfId="0" applyFont="1" applyFill="1" applyBorder="1" applyAlignment="1"/>
    <xf numFmtId="0" fontId="16" fillId="0" borderId="36" xfId="0" applyFont="1" applyFill="1" applyBorder="1" applyAlignment="1">
      <alignment horizontal="center" vertical="center" textRotation="90" wrapText="1"/>
    </xf>
    <xf numFmtId="0" fontId="1" fillId="0" borderId="87" xfId="0" applyFont="1" applyBorder="1" applyAlignment="1">
      <alignment horizontal="center" vertical="center" textRotation="90"/>
    </xf>
    <xf numFmtId="0" fontId="1" fillId="0" borderId="59" xfId="0" applyFont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6" xfId="0" applyFont="1" applyFill="1" applyBorder="1" applyAlignment="1">
      <alignment horizontal="center" vertic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5" borderId="77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74" xfId="0" applyFont="1" applyFill="1" applyBorder="1" applyAlignment="1">
      <alignment horizontal="center" vertical="center" textRotation="90"/>
    </xf>
    <xf numFmtId="0" fontId="1" fillId="5" borderId="0" xfId="0" applyFont="1" applyFill="1" applyBorder="1" applyAlignment="1">
      <alignment horizontal="center" vertical="center" textRotation="90"/>
    </xf>
    <xf numFmtId="0" fontId="1" fillId="5" borderId="0" xfId="0" applyFont="1" applyFill="1" applyBorder="1" applyAlignment="1">
      <alignment horizontal="center" vertical="center" textRotation="90" wrapText="1"/>
    </xf>
    <xf numFmtId="0" fontId="1" fillId="7" borderId="0" xfId="0" applyFont="1" applyFill="1" applyBorder="1" applyAlignment="1">
      <alignment horizontal="center" vertical="center" textRotation="90"/>
    </xf>
    <xf numFmtId="0" fontId="1" fillId="6" borderId="3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/>
    </xf>
    <xf numFmtId="0" fontId="1" fillId="8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7" borderId="5" xfId="0" applyFont="1" applyFill="1" applyBorder="1" applyAlignment="1">
      <alignment horizontal="center" vertical="center" textRotation="90" wrapText="1"/>
    </xf>
    <xf numFmtId="0" fontId="1" fillId="8" borderId="21" xfId="0" applyFont="1" applyFill="1" applyBorder="1" applyAlignment="1">
      <alignment horizontal="center" vertical="center"/>
    </xf>
    <xf numFmtId="0" fontId="1" fillId="8" borderId="100" xfId="0" applyFont="1" applyFill="1" applyBorder="1" applyAlignment="1">
      <alignment horizontal="center" vertical="center"/>
    </xf>
    <xf numFmtId="9" fontId="1" fillId="8" borderId="100" xfId="0" applyNumberFormat="1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83" xfId="0" applyFont="1" applyFill="1" applyBorder="1" applyAlignment="1">
      <alignment horizontal="center" vertical="center" textRotation="90"/>
    </xf>
    <xf numFmtId="0" fontId="1" fillId="3" borderId="17" xfId="0" applyFont="1" applyFill="1" applyBorder="1" applyAlignment="1">
      <alignment horizontal="center" vertical="center" textRotation="90"/>
    </xf>
    <xf numFmtId="2" fontId="1" fillId="6" borderId="1" xfId="0" applyNumberFormat="1" applyFont="1" applyFill="1" applyBorder="1" applyAlignment="1">
      <alignment horizontal="center" vertical="center"/>
    </xf>
    <xf numFmtId="4" fontId="15" fillId="8" borderId="31" xfId="0" applyNumberFormat="1" applyFont="1" applyFill="1" applyBorder="1" applyAlignment="1">
      <alignment horizontal="center" vertical="center"/>
    </xf>
    <xf numFmtId="0" fontId="9" fillId="8" borderId="75" xfId="0" applyFont="1" applyFill="1" applyBorder="1" applyAlignment="1">
      <alignment horizontal="center" vertical="center" textRotation="90"/>
    </xf>
    <xf numFmtId="4" fontId="15" fillId="8" borderId="75" xfId="0" applyNumberFormat="1" applyFont="1" applyFill="1" applyBorder="1" applyAlignment="1">
      <alignment horizontal="center" vertical="center"/>
    </xf>
    <xf numFmtId="4" fontId="15" fillId="8" borderId="79" xfId="0" applyNumberFormat="1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38" fillId="7" borderId="29" xfId="0" applyFont="1" applyFill="1" applyBorder="1" applyAlignment="1">
      <alignment horizontal="center" vertical="center"/>
    </xf>
    <xf numFmtId="0" fontId="16" fillId="0" borderId="0" xfId="0" applyFont="1"/>
    <xf numFmtId="1" fontId="38" fillId="0" borderId="1" xfId="0" applyNumberFormat="1" applyFont="1" applyFill="1" applyBorder="1" applyAlignment="1">
      <alignment horizontal="center" vertical="center" readingOrder="2"/>
    </xf>
    <xf numFmtId="0" fontId="38" fillId="0" borderId="1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 textRotation="90" wrapTex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textRotation="90"/>
    </xf>
    <xf numFmtId="0" fontId="1" fillId="3" borderId="16" xfId="0" applyFont="1" applyFill="1" applyBorder="1" applyAlignment="1">
      <alignment horizontal="center" vertical="center" textRotation="90"/>
    </xf>
    <xf numFmtId="0" fontId="1" fillId="3" borderId="17" xfId="0" applyFont="1" applyFill="1" applyBorder="1" applyAlignment="1">
      <alignment horizontal="center" vertical="center" textRotation="90"/>
    </xf>
    <xf numFmtId="0" fontId="1" fillId="3" borderId="15" xfId="0" applyFont="1" applyFill="1" applyBorder="1" applyAlignment="1">
      <alignment horizontal="center" vertical="center" textRotation="90" wrapText="1"/>
    </xf>
    <xf numFmtId="0" fontId="1" fillId="3" borderId="16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horizontal="center" vertical="center" textRotation="90" wrapText="1"/>
    </xf>
    <xf numFmtId="0" fontId="1" fillId="3" borderId="107" xfId="0" applyFont="1" applyFill="1" applyBorder="1" applyAlignment="1">
      <alignment horizontal="center" vertical="center" textRotation="90"/>
    </xf>
    <xf numFmtId="0" fontId="1" fillId="7" borderId="10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6" borderId="51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/>
    </xf>
    <xf numFmtId="0" fontId="2" fillId="4" borderId="8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readingOrder="2"/>
    </xf>
    <xf numFmtId="0" fontId="2" fillId="4" borderId="16" xfId="0" applyFont="1" applyFill="1" applyBorder="1" applyAlignment="1">
      <alignment horizontal="center" vertical="center" readingOrder="2"/>
    </xf>
    <xf numFmtId="0" fontId="2" fillId="4" borderId="84" xfId="0" applyFont="1" applyFill="1" applyBorder="1" applyAlignment="1">
      <alignment horizontal="center" vertical="center" readingOrder="2"/>
    </xf>
    <xf numFmtId="0" fontId="1" fillId="3" borderId="20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textRotation="90"/>
    </xf>
    <xf numFmtId="0" fontId="9" fillId="3" borderId="16" xfId="0" applyFont="1" applyFill="1" applyBorder="1" applyAlignment="1">
      <alignment horizontal="center" vertical="center" textRotation="90"/>
    </xf>
    <xf numFmtId="0" fontId="9" fillId="3" borderId="17" xfId="0" applyFont="1" applyFill="1" applyBorder="1" applyAlignment="1">
      <alignment horizontal="center" vertical="center" textRotation="90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9" fillId="7" borderId="112" xfId="0" applyFont="1" applyFill="1" applyBorder="1" applyAlignment="1">
      <alignment horizontal="center" vertical="center" wrapText="1"/>
    </xf>
    <xf numFmtId="0" fontId="9" fillId="7" borderId="46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9" fillId="3" borderId="72" xfId="0" applyFont="1" applyFill="1" applyBorder="1" applyAlignment="1">
      <alignment horizontal="center" vertical="center" textRotation="90" wrapText="1"/>
    </xf>
    <xf numFmtId="0" fontId="9" fillId="3" borderId="76" xfId="0" applyFont="1" applyFill="1" applyBorder="1" applyAlignment="1">
      <alignment horizontal="center" vertical="center" textRotation="90" wrapText="1"/>
    </xf>
    <xf numFmtId="0" fontId="9" fillId="3" borderId="77" xfId="0" applyFont="1" applyFill="1" applyBorder="1" applyAlignment="1">
      <alignment horizontal="center" vertical="center" textRotation="90" wrapText="1"/>
    </xf>
    <xf numFmtId="0" fontId="9" fillId="3" borderId="73" xfId="0" applyFont="1" applyFill="1" applyBorder="1" applyAlignment="1">
      <alignment horizontal="center" vertical="center" textRotation="90" wrapText="1"/>
    </xf>
    <xf numFmtId="0" fontId="9" fillId="3" borderId="36" xfId="0" applyFont="1" applyFill="1" applyBorder="1" applyAlignment="1">
      <alignment horizontal="center" vertical="center" textRotation="90" wrapText="1"/>
    </xf>
    <xf numFmtId="0" fontId="9" fillId="3" borderId="69" xfId="0" applyFont="1" applyFill="1" applyBorder="1" applyAlignment="1">
      <alignment horizontal="center" vertical="center" textRotation="90" wrapText="1"/>
    </xf>
    <xf numFmtId="0" fontId="9" fillId="7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20" borderId="2" xfId="0" applyFont="1" applyFill="1" applyBorder="1" applyAlignment="1">
      <alignment horizontal="center" vertical="center" wrapText="1"/>
    </xf>
    <xf numFmtId="0" fontId="9" fillId="20" borderId="3" xfId="0" applyFont="1" applyFill="1" applyBorder="1" applyAlignment="1">
      <alignment horizontal="center" vertical="center" wrapText="1"/>
    </xf>
    <xf numFmtId="0" fontId="9" fillId="20" borderId="4" xfId="0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textRotation="90" wrapText="1"/>
    </xf>
    <xf numFmtId="0" fontId="9" fillId="3" borderId="66" xfId="0" applyFont="1" applyFill="1" applyBorder="1" applyAlignment="1">
      <alignment horizontal="center" vertical="center" textRotation="90" wrapText="1"/>
    </xf>
    <xf numFmtId="0" fontId="9" fillId="3" borderId="78" xfId="0" applyFont="1" applyFill="1" applyBorder="1" applyAlignment="1">
      <alignment horizontal="center" vertical="center" textRotation="90" wrapText="1"/>
    </xf>
    <xf numFmtId="0" fontId="15" fillId="3" borderId="36" xfId="0" applyFont="1" applyFill="1" applyBorder="1" applyAlignment="1">
      <alignment horizontal="center" vertical="center" textRotation="90" wrapText="1"/>
    </xf>
    <xf numFmtId="0" fontId="0" fillId="0" borderId="69" xfId="0" applyBorder="1" applyAlignment="1">
      <alignment horizontal="center" vertical="center" textRotation="90" wrapText="1"/>
    </xf>
    <xf numFmtId="0" fontId="9" fillId="3" borderId="15" xfId="0" applyFont="1" applyFill="1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textRotation="90" wrapText="1"/>
    </xf>
    <xf numFmtId="0" fontId="0" fillId="0" borderId="84" xfId="0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textRotation="90"/>
    </xf>
    <xf numFmtId="0" fontId="1" fillId="3" borderId="55" xfId="0" applyFont="1" applyFill="1" applyBorder="1" applyAlignment="1">
      <alignment horizontal="center" vertical="center" textRotation="90" wrapText="1"/>
    </xf>
    <xf numFmtId="0" fontId="1" fillId="7" borderId="34" xfId="0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/>
    </xf>
    <xf numFmtId="0" fontId="1" fillId="7" borderId="88" xfId="0" applyFont="1" applyFill="1" applyBorder="1" applyAlignment="1">
      <alignment horizontal="center" vertical="center" wrapText="1"/>
    </xf>
    <xf numFmtId="0" fontId="1" fillId="7" borderId="89" xfId="0" applyFont="1" applyFill="1" applyBorder="1" applyAlignment="1">
      <alignment horizontal="center" vertical="center" wrapText="1"/>
    </xf>
    <xf numFmtId="0" fontId="1" fillId="7" borderId="9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6" borderId="87" xfId="0" applyFont="1" applyFill="1" applyBorder="1" applyAlignment="1">
      <alignment horizontal="center" vertical="center"/>
    </xf>
    <xf numFmtId="0" fontId="1" fillId="6" borderId="57" xfId="0" applyFont="1" applyFill="1" applyBorder="1" applyAlignment="1">
      <alignment horizontal="center" vertical="center"/>
    </xf>
    <xf numFmtId="0" fontId="1" fillId="6" borderId="86" xfId="0" applyFont="1" applyFill="1" applyBorder="1" applyAlignment="1">
      <alignment horizontal="center" vertical="center"/>
    </xf>
    <xf numFmtId="0" fontId="1" fillId="7" borderId="56" xfId="0" applyFont="1" applyFill="1" applyBorder="1" applyAlignment="1">
      <alignment horizontal="center" vertical="center"/>
    </xf>
    <xf numFmtId="0" fontId="1" fillId="7" borderId="57" xfId="0" applyFont="1" applyFill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textRotation="90"/>
    </xf>
    <xf numFmtId="0" fontId="1" fillId="3" borderId="60" xfId="0" applyFont="1" applyFill="1" applyBorder="1" applyAlignment="1">
      <alignment horizontal="center" vertical="center" textRotation="90"/>
    </xf>
    <xf numFmtId="0" fontId="1" fillId="3" borderId="91" xfId="0" applyFont="1" applyFill="1" applyBorder="1" applyAlignment="1">
      <alignment horizontal="center" vertical="center" textRotation="90"/>
    </xf>
    <xf numFmtId="0" fontId="1" fillId="7" borderId="39" xfId="0" applyFont="1" applyFill="1" applyBorder="1" applyAlignment="1">
      <alignment horizontal="center" vertical="center" wrapText="1"/>
    </xf>
    <xf numFmtId="3" fontId="2" fillId="5" borderId="0" xfId="0" applyNumberFormat="1" applyFont="1" applyFill="1" applyBorder="1" applyAlignment="1">
      <alignment horizontal="right" vertical="center"/>
    </xf>
    <xf numFmtId="0" fontId="1" fillId="7" borderId="4" xfId="0" applyFont="1" applyFill="1" applyBorder="1" applyAlignment="1">
      <alignment horizontal="center" vertical="center"/>
    </xf>
    <xf numFmtId="0" fontId="5" fillId="0" borderId="8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59" xfId="0" applyFont="1" applyBorder="1" applyAlignment="1">
      <alignment horizontal="center" vertical="center" wrapText="1" readingOrder="2"/>
    </xf>
    <xf numFmtId="0" fontId="10" fillId="0" borderId="43" xfId="0" applyFont="1" applyBorder="1" applyAlignment="1">
      <alignment horizontal="center" vertical="center" wrapText="1" readingOrder="2"/>
    </xf>
    <xf numFmtId="0" fontId="10" fillId="0" borderId="50" xfId="0" applyFont="1" applyBorder="1" applyAlignment="1">
      <alignment horizontal="center" vertical="center" wrapText="1" readingOrder="2"/>
    </xf>
    <xf numFmtId="0" fontId="10" fillId="0" borderId="40" xfId="0" applyFont="1" applyBorder="1" applyAlignment="1">
      <alignment horizontal="center" vertical="center" wrapText="1" readingOrder="2"/>
    </xf>
    <xf numFmtId="0" fontId="10" fillId="0" borderId="62" xfId="0" applyFont="1" applyBorder="1" applyAlignment="1">
      <alignment horizontal="center" vertical="center" wrapText="1" readingOrder="2"/>
    </xf>
    <xf numFmtId="0" fontId="10" fillId="0" borderId="67" xfId="0" applyFont="1" applyBorder="1" applyAlignment="1">
      <alignment horizontal="center" vertical="center" wrapText="1" readingOrder="2"/>
    </xf>
    <xf numFmtId="0" fontId="10" fillId="0" borderId="15" xfId="0" applyFont="1" applyBorder="1" applyAlignment="1">
      <alignment horizontal="center" vertical="center" textRotation="90" wrapText="1" readingOrder="2"/>
    </xf>
    <xf numFmtId="0" fontId="10" fillId="0" borderId="64" xfId="0" applyFont="1" applyBorder="1" applyAlignment="1">
      <alignment horizontal="center" vertical="center" textRotation="90" wrapText="1" readingOrder="2"/>
    </xf>
    <xf numFmtId="0" fontId="10" fillId="0" borderId="61" xfId="0" applyFont="1" applyBorder="1" applyAlignment="1">
      <alignment horizontal="center" vertical="center" textRotation="90" wrapText="1" readingOrder="2"/>
    </xf>
    <xf numFmtId="0" fontId="10" fillId="0" borderId="65" xfId="0" applyFont="1" applyBorder="1" applyAlignment="1">
      <alignment horizontal="center" vertical="center" textRotation="90" wrapText="1" readingOrder="2"/>
    </xf>
    <xf numFmtId="0" fontId="10" fillId="0" borderId="53" xfId="0" applyFont="1" applyBorder="1" applyAlignment="1">
      <alignment horizontal="center" vertical="center" textRotation="90" wrapText="1" readingOrder="2"/>
    </xf>
    <xf numFmtId="0" fontId="10" fillId="0" borderId="106" xfId="0" applyFont="1" applyBorder="1" applyAlignment="1">
      <alignment horizontal="center" vertical="center" textRotation="90" wrapText="1" readingOrder="2"/>
    </xf>
    <xf numFmtId="0" fontId="10" fillId="0" borderId="34" xfId="0" applyFont="1" applyBorder="1" applyAlignment="1">
      <alignment horizontal="center" vertical="center" wrapText="1" readingOrder="2"/>
    </xf>
    <xf numFmtId="0" fontId="10" fillId="0" borderId="38" xfId="0" applyFont="1" applyBorder="1" applyAlignment="1">
      <alignment horizontal="center" vertical="center" wrapText="1" readingOrder="2"/>
    </xf>
    <xf numFmtId="0" fontId="10" fillId="0" borderId="39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center" vertical="center" textRotation="90" wrapText="1" readingOrder="2"/>
    </xf>
    <xf numFmtId="0" fontId="10" fillId="0" borderId="54" xfId="0" applyFont="1" applyBorder="1" applyAlignment="1">
      <alignment horizontal="center" vertical="center" textRotation="90" wrapText="1" readingOrder="2"/>
    </xf>
    <xf numFmtId="0" fontId="10" fillId="0" borderId="60" xfId="0" applyFont="1" applyBorder="1" applyAlignment="1">
      <alignment horizontal="center" vertical="center" textRotation="90" wrapText="1" readingOrder="2"/>
    </xf>
    <xf numFmtId="0" fontId="10" fillId="0" borderId="63" xfId="0" applyFont="1" applyBorder="1" applyAlignment="1">
      <alignment horizontal="center" vertical="center" textRotation="90" wrapText="1" readingOrder="2"/>
    </xf>
    <xf numFmtId="0" fontId="10" fillId="0" borderId="55" xfId="0" applyFont="1" applyBorder="1" applyAlignment="1">
      <alignment horizontal="center" vertical="center" textRotation="90" wrapText="1" readingOrder="2"/>
    </xf>
    <xf numFmtId="0" fontId="10" fillId="0" borderId="56" xfId="0" applyFont="1" applyBorder="1" applyAlignment="1">
      <alignment horizontal="center" vertical="center" wrapText="1" readingOrder="2"/>
    </xf>
    <xf numFmtId="0" fontId="10" fillId="0" borderId="57" xfId="0" applyFont="1" applyBorder="1" applyAlignment="1">
      <alignment horizontal="center" vertical="center" wrapText="1" readingOrder="2"/>
    </xf>
    <xf numFmtId="0" fontId="10" fillId="0" borderId="58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 readingOrder="2"/>
    </xf>
    <xf numFmtId="0" fontId="25" fillId="0" borderId="1" xfId="0" applyFont="1" applyBorder="1" applyAlignment="1">
      <alignment horizontal="center" vertical="center" wrapText="1" readingOrder="2"/>
    </xf>
    <xf numFmtId="0" fontId="26" fillId="0" borderId="1" xfId="0" applyFont="1" applyBorder="1" applyAlignment="1">
      <alignment horizontal="center" vertical="center" wrapText="1" readingOrder="2"/>
    </xf>
    <xf numFmtId="0" fontId="16" fillId="11" borderId="28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5" fillId="12" borderId="0" xfId="0" applyFont="1" applyFill="1" applyBorder="1" applyAlignment="1">
      <alignment horizontal="center"/>
    </xf>
    <xf numFmtId="0" fontId="45" fillId="12" borderId="30" xfId="0" applyFont="1" applyFill="1" applyBorder="1" applyAlignment="1">
      <alignment horizontal="center"/>
    </xf>
    <xf numFmtId="0" fontId="38" fillId="13" borderId="29" xfId="0" applyFont="1" applyFill="1" applyBorder="1" applyAlignment="1">
      <alignment horizontal="center" vertical="center"/>
    </xf>
    <xf numFmtId="0" fontId="38" fillId="14" borderId="29" xfId="0" applyFont="1" applyFill="1" applyBorder="1" applyAlignment="1">
      <alignment horizontal="center" wrapText="1"/>
    </xf>
    <xf numFmtId="0" fontId="24" fillId="14" borderId="29" xfId="0" applyFont="1" applyFill="1" applyBorder="1" applyAlignment="1">
      <alignment horizontal="center" wrapText="1"/>
    </xf>
    <xf numFmtId="0" fontId="4" fillId="0" borderId="3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20" fillId="0" borderId="101" xfId="0" applyFont="1" applyBorder="1" applyAlignment="1">
      <alignment horizontal="center"/>
    </xf>
    <xf numFmtId="0" fontId="20" fillId="0" borderId="102" xfId="0" applyFont="1" applyBorder="1" applyAlignment="1">
      <alignment horizontal="center"/>
    </xf>
    <xf numFmtId="9" fontId="7" fillId="10" borderId="0" xfId="0" applyNumberFormat="1" applyFont="1" applyFill="1" applyBorder="1" applyAlignment="1">
      <alignment horizontal="center" vertical="center" textRotation="180"/>
    </xf>
    <xf numFmtId="0" fontId="7" fillId="10" borderId="0" xfId="0" applyFont="1" applyFill="1" applyBorder="1" applyAlignment="1">
      <alignment horizontal="center" vertical="center" textRotation="180"/>
    </xf>
    <xf numFmtId="0" fontId="7" fillId="10" borderId="28" xfId="0" applyFont="1" applyFill="1" applyBorder="1" applyAlignment="1">
      <alignment horizontal="center" vertical="center" textRotation="180"/>
    </xf>
    <xf numFmtId="0" fontId="29" fillId="17" borderId="2" xfId="0" applyFont="1" applyFill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center" wrapText="1"/>
    </xf>
    <xf numFmtId="0" fontId="29" fillId="17" borderId="4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 textRotation="90" wrapText="1"/>
    </xf>
    <xf numFmtId="0" fontId="29" fillId="6" borderId="16" xfId="0" applyFont="1" applyFill="1" applyBorder="1" applyAlignment="1">
      <alignment horizontal="center" vertical="center" textRotation="90" wrapText="1"/>
    </xf>
    <xf numFmtId="0" fontId="29" fillId="6" borderId="17" xfId="0" applyFont="1" applyFill="1" applyBorder="1" applyAlignment="1">
      <alignment horizontal="center" vertical="center" textRotation="90" wrapText="1"/>
    </xf>
    <xf numFmtId="0" fontId="29" fillId="6" borderId="10" xfId="0" applyFont="1" applyFill="1" applyBorder="1" applyAlignment="1">
      <alignment horizontal="center" vertical="center" wrapText="1"/>
    </xf>
    <xf numFmtId="0" fontId="29" fillId="17" borderId="15" xfId="0" applyFont="1" applyFill="1" applyBorder="1" applyAlignment="1">
      <alignment horizontal="center" vertical="center" textRotation="90" wrapText="1"/>
    </xf>
    <xf numFmtId="0" fontId="29" fillId="17" borderId="16" xfId="0" applyFont="1" applyFill="1" applyBorder="1" applyAlignment="1">
      <alignment horizontal="center" vertical="center" textRotation="90" wrapText="1"/>
    </xf>
    <xf numFmtId="0" fontId="29" fillId="17" borderId="17" xfId="0" applyFont="1" applyFill="1" applyBorder="1" applyAlignment="1">
      <alignment horizontal="center" vertical="center" textRotation="90" wrapText="1"/>
    </xf>
    <xf numFmtId="0" fontId="29" fillId="17" borderId="10" xfId="0" applyFont="1" applyFill="1" applyBorder="1" applyAlignment="1">
      <alignment horizontal="center" vertical="center" wrapText="1"/>
    </xf>
    <xf numFmtId="0" fontId="29" fillId="6" borderId="51" xfId="0" applyFont="1" applyFill="1" applyBorder="1" applyAlignment="1">
      <alignment horizontal="center" vertical="center" wrapText="1"/>
    </xf>
    <xf numFmtId="0" fontId="29" fillId="6" borderId="52" xfId="0" applyFont="1" applyFill="1" applyBorder="1" applyAlignment="1">
      <alignment horizontal="center" vertical="center" wrapText="1"/>
    </xf>
    <xf numFmtId="0" fontId="29" fillId="6" borderId="53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/>
    </xf>
    <xf numFmtId="0" fontId="32" fillId="19" borderId="45" xfId="0" applyFont="1" applyFill="1" applyBorder="1" applyAlignment="1">
      <alignment horizontal="center" wrapText="1"/>
    </xf>
  </cellXfs>
  <cellStyles count="2">
    <cellStyle name="Normal" xfId="0" builtinId="0"/>
    <cellStyle name="Output" xfId="1" builtinId="2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1"/>
      </font>
    </dxf>
    <dxf>
      <border outline="0">
        <left style="medium">
          <color indexed="64"/>
        </left>
      </border>
    </dxf>
    <dxf>
      <font>
        <strike val="0"/>
        <outline val="0"/>
        <shadow val="0"/>
        <vertAlign val="baseline"/>
        <sz val="11"/>
      </font>
    </dxf>
    <dxf>
      <font>
        <strike val="0"/>
        <outline val="0"/>
        <shadow val="0"/>
        <vertAlign val="baseline"/>
        <sz val="11"/>
      </font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rgb="FFE6B8B7"/>
          <bgColor rgb="FFE6B8B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C0504D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2DCDB"/>
          <bgColor rgb="FFF2DCDB"/>
        </patternFill>
      </fill>
      <border>
        <left style="thin">
          <color rgb="FFDA9694"/>
        </left>
        <right style="thin">
          <color rgb="FFDA9694"/>
        </right>
        <top style="thin">
          <color rgb="FFDA9694"/>
        </top>
        <bottom style="thin">
          <color rgb="FFDA9694"/>
        </bottom>
        <vertical style="thin">
          <color rgb="FFDA9694"/>
        </vertical>
        <horizontal style="thin">
          <color rgb="FFDA9694"/>
        </horizontal>
      </border>
    </dxf>
  </dxfs>
  <tableStyles count="1" defaultTableStyle="TableStyleMedium2" defaultPivotStyle="PivotStyleLight16">
    <tableStyle name="TableStyleMedium24 2" pivot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33" displayName="Table33" ref="A4:A29" totalsRowShown="0" headerRowDxfId="4" dataDxfId="3" tableBorderDxfId="2">
  <tableColumns count="1">
    <tableColumn id="18" name="Column1" dataDxfId="1" dataCellStyle="Output"/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1"/>
  <sheetViews>
    <sheetView rightToLeft="1" zoomScale="55" zoomScaleNormal="55" workbookViewId="0">
      <selection activeCell="O3" sqref="O3:O15"/>
    </sheetView>
  </sheetViews>
  <sheetFormatPr defaultColWidth="35.7109375" defaultRowHeight="25.5"/>
  <cols>
    <col min="1" max="1" width="7" style="26" customWidth="1"/>
    <col min="2" max="2" width="8.5703125" style="37" customWidth="1"/>
    <col min="3" max="3" width="22.7109375" style="37" customWidth="1"/>
    <col min="4" max="9" width="17" style="37" customWidth="1"/>
    <col min="10" max="10" width="11.28515625" style="37" customWidth="1"/>
    <col min="11" max="13" width="7.7109375" style="37" customWidth="1"/>
    <col min="14" max="14" width="13.140625" style="37" customWidth="1"/>
    <col min="15" max="15" width="11.28515625" style="37" customWidth="1"/>
    <col min="16" max="16" width="7.7109375" style="37" customWidth="1"/>
    <col min="17" max="17" width="10.7109375" style="37" customWidth="1"/>
    <col min="18" max="18" width="7.7109375" style="37" customWidth="1"/>
    <col min="19" max="19" width="12.85546875" style="37" customWidth="1"/>
    <col min="20" max="20" width="7.7109375" style="37" customWidth="1"/>
    <col min="21" max="21" width="12.42578125" style="26" customWidth="1"/>
    <col min="22" max="22" width="7.7109375" style="26" customWidth="1"/>
    <col min="23" max="23" width="10.42578125" style="26" customWidth="1"/>
    <col min="24" max="24" width="7.7109375" style="26" customWidth="1"/>
    <col min="25" max="25" width="13.85546875" style="26" customWidth="1"/>
    <col min="26" max="28" width="7.7109375" style="26" customWidth="1"/>
    <col min="29" max="29" width="16.28515625" style="26" customWidth="1"/>
    <col min="30" max="30" width="7.7109375" style="26" customWidth="1"/>
    <col min="31" max="31" width="12.5703125" style="26" customWidth="1"/>
    <col min="32" max="32" width="7.7109375" style="26" customWidth="1"/>
    <col min="33" max="16384" width="35.7109375" style="37"/>
  </cols>
  <sheetData>
    <row r="1" spans="1:65" s="26" customFormat="1" ht="27" thickTop="1" thickBot="1">
      <c r="B1" s="455" t="s">
        <v>11</v>
      </c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</row>
    <row r="2" spans="1:65" s="28" customFormat="1" ht="27" customHeight="1" thickTop="1" thickBot="1">
      <c r="A2" s="27"/>
      <c r="B2" s="457" t="s">
        <v>0</v>
      </c>
      <c r="C2" s="457" t="s">
        <v>1</v>
      </c>
      <c r="D2" s="457" t="s">
        <v>16</v>
      </c>
      <c r="E2" s="460" t="s">
        <v>19</v>
      </c>
      <c r="F2" s="460" t="s">
        <v>24</v>
      </c>
      <c r="G2" s="460" t="s">
        <v>20</v>
      </c>
      <c r="H2" s="450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2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</row>
    <row r="3" spans="1:65" s="28" customFormat="1" ht="96.75" customHeight="1" thickTop="1" thickBot="1">
      <c r="A3" s="27"/>
      <c r="B3" s="458"/>
      <c r="C3" s="458"/>
      <c r="D3" s="458"/>
      <c r="E3" s="458"/>
      <c r="F3" s="461"/>
      <c r="G3" s="463"/>
      <c r="H3" s="448" t="s">
        <v>191</v>
      </c>
      <c r="I3" s="449"/>
      <c r="J3" s="449"/>
      <c r="K3" s="465" t="s">
        <v>17</v>
      </c>
      <c r="L3" s="466"/>
      <c r="M3" s="467" t="s">
        <v>21</v>
      </c>
      <c r="N3" s="468"/>
      <c r="O3" s="469" t="s">
        <v>33</v>
      </c>
      <c r="P3" s="470"/>
      <c r="Q3" s="469" t="s">
        <v>325</v>
      </c>
      <c r="R3" s="470"/>
      <c r="S3" s="469" t="s">
        <v>326</v>
      </c>
      <c r="T3" s="470"/>
      <c r="U3" s="453" t="s">
        <v>14</v>
      </c>
      <c r="V3" s="470"/>
      <c r="W3" s="453" t="s">
        <v>18</v>
      </c>
      <c r="X3" s="470"/>
      <c r="Y3" s="453" t="s">
        <v>23</v>
      </c>
      <c r="Z3" s="470"/>
      <c r="AA3" s="453" t="s">
        <v>22</v>
      </c>
      <c r="AB3" s="470"/>
      <c r="AC3" s="453" t="s">
        <v>15</v>
      </c>
      <c r="AD3" s="470"/>
      <c r="AE3" s="453" t="s">
        <v>26</v>
      </c>
      <c r="AF3" s="454"/>
    </row>
    <row r="4" spans="1:65" s="28" customFormat="1" ht="409.5" customHeight="1" thickTop="1" thickBot="1">
      <c r="A4" s="27"/>
      <c r="B4" s="459"/>
      <c r="C4" s="459"/>
      <c r="D4" s="459"/>
      <c r="E4" s="459"/>
      <c r="F4" s="462"/>
      <c r="G4" s="459"/>
      <c r="H4" s="434" t="s">
        <v>340</v>
      </c>
      <c r="I4" s="434" t="s">
        <v>332</v>
      </c>
      <c r="J4" s="433" t="s">
        <v>333</v>
      </c>
      <c r="K4" s="29" t="s">
        <v>328</v>
      </c>
      <c r="L4" s="30" t="s">
        <v>329</v>
      </c>
      <c r="M4" s="294" t="s">
        <v>330</v>
      </c>
      <c r="N4" s="31" t="s">
        <v>331</v>
      </c>
      <c r="O4" s="32" t="s">
        <v>25</v>
      </c>
      <c r="P4" s="31" t="s">
        <v>32</v>
      </c>
      <c r="Q4" s="32" t="s">
        <v>34</v>
      </c>
      <c r="R4" s="30" t="s">
        <v>31</v>
      </c>
      <c r="S4" s="32" t="s">
        <v>35</v>
      </c>
      <c r="T4" s="30" t="s">
        <v>31</v>
      </c>
      <c r="U4" s="34" t="s">
        <v>36</v>
      </c>
      <c r="V4" s="35" t="s">
        <v>37</v>
      </c>
      <c r="W4" s="34" t="s">
        <v>38</v>
      </c>
      <c r="X4" s="35" t="s">
        <v>39</v>
      </c>
      <c r="Y4" s="34" t="s">
        <v>43</v>
      </c>
      <c r="Z4" s="35" t="s">
        <v>40</v>
      </c>
      <c r="AA4" s="34" t="s">
        <v>41</v>
      </c>
      <c r="AB4" s="35" t="s">
        <v>42</v>
      </c>
      <c r="AC4" s="34" t="s">
        <v>44</v>
      </c>
      <c r="AD4" s="35" t="s">
        <v>335</v>
      </c>
      <c r="AE4" s="36" t="s">
        <v>336</v>
      </c>
      <c r="AF4" s="422" t="s">
        <v>334</v>
      </c>
    </row>
    <row r="5" spans="1:65" ht="27" thickTop="1" thickBot="1">
      <c r="B5" s="9">
        <v>2</v>
      </c>
      <c r="C5" s="7" t="s">
        <v>3</v>
      </c>
      <c r="D5" s="154">
        <v>6260</v>
      </c>
      <c r="E5" s="154">
        <v>727</v>
      </c>
      <c r="F5" s="154"/>
      <c r="G5" s="154">
        <v>3062</v>
      </c>
      <c r="H5" s="154">
        <v>639</v>
      </c>
      <c r="I5" s="154">
        <f>H5*2*0.02/4</f>
        <v>6.3900000000000006</v>
      </c>
      <c r="J5" s="24"/>
      <c r="K5" s="14">
        <v>95</v>
      </c>
      <c r="L5" s="18"/>
      <c r="M5" s="15">
        <v>1</v>
      </c>
      <c r="N5" s="19"/>
      <c r="O5" s="1">
        <v>6</v>
      </c>
      <c r="P5" s="18"/>
      <c r="Q5" s="14">
        <v>100</v>
      </c>
      <c r="R5" s="18"/>
      <c r="S5" s="22">
        <f t="shared" ref="S5:S15" si="0">D5*0.003</f>
        <v>18.78</v>
      </c>
      <c r="T5" s="18"/>
      <c r="U5" s="23">
        <f t="shared" ref="U5:U15" si="1">G5*25/100</f>
        <v>765.5</v>
      </c>
      <c r="V5" s="24"/>
      <c r="W5" s="23">
        <f t="shared" ref="W5:W15" si="2">E5*50/100</f>
        <v>363.5</v>
      </c>
      <c r="X5" s="24"/>
      <c r="Y5" s="23">
        <f t="shared" ref="Y5:Y15" si="3">G5*12.5/100</f>
        <v>382.75</v>
      </c>
      <c r="Z5" s="24"/>
      <c r="AA5" s="11">
        <v>1</v>
      </c>
      <c r="AB5" s="24"/>
      <c r="AC5" s="23">
        <f t="shared" ref="AC5:AC15" si="4">G5*4.5/100</f>
        <v>137.79</v>
      </c>
      <c r="AD5" s="24"/>
      <c r="AE5" s="23">
        <f t="shared" ref="AE5:AE15" si="5">AC5*80/100</f>
        <v>110.23199999999999</v>
      </c>
      <c r="AF5" s="24"/>
    </row>
    <row r="6" spans="1:65" ht="27" thickTop="1" thickBot="1">
      <c r="B6" s="9">
        <v>3</v>
      </c>
      <c r="C6" s="7" t="s">
        <v>4</v>
      </c>
      <c r="D6" s="154">
        <v>10905</v>
      </c>
      <c r="E6" s="154">
        <v>1079</v>
      </c>
      <c r="F6" s="154"/>
      <c r="G6" s="154">
        <v>5126</v>
      </c>
      <c r="H6" s="154">
        <v>1191</v>
      </c>
      <c r="I6" s="154">
        <f t="shared" ref="I6:I15" si="6">H6*2*0.02/4</f>
        <v>11.91</v>
      </c>
      <c r="J6" s="24"/>
      <c r="K6" s="14">
        <v>95</v>
      </c>
      <c r="L6" s="18"/>
      <c r="M6" s="15">
        <v>1</v>
      </c>
      <c r="N6" s="19"/>
      <c r="O6" s="1">
        <v>14</v>
      </c>
      <c r="P6" s="18"/>
      <c r="Q6" s="14">
        <v>100</v>
      </c>
      <c r="R6" s="18"/>
      <c r="S6" s="22">
        <f t="shared" si="0"/>
        <v>32.715000000000003</v>
      </c>
      <c r="T6" s="18"/>
      <c r="U6" s="23">
        <f t="shared" si="1"/>
        <v>1281.5</v>
      </c>
      <c r="V6" s="24"/>
      <c r="W6" s="23">
        <f t="shared" si="2"/>
        <v>539.5</v>
      </c>
      <c r="X6" s="24"/>
      <c r="Y6" s="23">
        <f t="shared" si="3"/>
        <v>640.75</v>
      </c>
      <c r="Z6" s="24"/>
      <c r="AA6" s="11">
        <v>1</v>
      </c>
      <c r="AB6" s="24"/>
      <c r="AC6" s="23">
        <f t="shared" si="4"/>
        <v>230.67</v>
      </c>
      <c r="AD6" s="24"/>
      <c r="AE6" s="23">
        <f t="shared" si="5"/>
        <v>184.53599999999997</v>
      </c>
      <c r="AF6" s="24"/>
    </row>
    <row r="7" spans="1:65" ht="27" thickTop="1" thickBot="1">
      <c r="B7" s="9">
        <v>4</v>
      </c>
      <c r="C7" s="7" t="s">
        <v>5</v>
      </c>
      <c r="D7" s="154">
        <v>10609</v>
      </c>
      <c r="E7" s="154">
        <v>1666</v>
      </c>
      <c r="F7" s="154"/>
      <c r="G7" s="154">
        <v>5622</v>
      </c>
      <c r="H7" s="154">
        <v>1163</v>
      </c>
      <c r="I7" s="154">
        <f t="shared" si="6"/>
        <v>11.63</v>
      </c>
      <c r="J7" s="24"/>
      <c r="K7" s="14">
        <v>95</v>
      </c>
      <c r="L7" s="18"/>
      <c r="M7" s="15">
        <v>1</v>
      </c>
      <c r="N7" s="19"/>
      <c r="O7" s="1">
        <v>14</v>
      </c>
      <c r="P7" s="18"/>
      <c r="Q7" s="14">
        <v>100</v>
      </c>
      <c r="R7" s="18"/>
      <c r="S7" s="22">
        <f t="shared" si="0"/>
        <v>31.827000000000002</v>
      </c>
      <c r="T7" s="18"/>
      <c r="U7" s="23">
        <f t="shared" si="1"/>
        <v>1405.5</v>
      </c>
      <c r="V7" s="24"/>
      <c r="W7" s="23">
        <f t="shared" si="2"/>
        <v>833</v>
      </c>
      <c r="X7" s="24"/>
      <c r="Y7" s="23">
        <f t="shared" si="3"/>
        <v>702.75</v>
      </c>
      <c r="Z7" s="24"/>
      <c r="AA7" s="11">
        <v>1</v>
      </c>
      <c r="AB7" s="24"/>
      <c r="AC7" s="23">
        <f t="shared" si="4"/>
        <v>252.99</v>
      </c>
      <c r="AD7" s="24"/>
      <c r="AE7" s="23">
        <f t="shared" si="5"/>
        <v>202.392</v>
      </c>
      <c r="AF7" s="24"/>
    </row>
    <row r="8" spans="1:65" ht="27" thickTop="1" thickBot="1">
      <c r="B8" s="9">
        <v>5</v>
      </c>
      <c r="C8" s="7" t="s">
        <v>6</v>
      </c>
      <c r="D8" s="154">
        <v>3568</v>
      </c>
      <c r="E8" s="154">
        <v>462</v>
      </c>
      <c r="F8" s="154"/>
      <c r="G8" s="154">
        <v>1700</v>
      </c>
      <c r="H8" s="154">
        <v>350</v>
      </c>
      <c r="I8" s="154">
        <f t="shared" si="6"/>
        <v>3.5</v>
      </c>
      <c r="J8" s="24"/>
      <c r="K8" s="14">
        <v>95</v>
      </c>
      <c r="L8" s="18"/>
      <c r="M8" s="15">
        <v>1</v>
      </c>
      <c r="N8" s="19"/>
      <c r="O8" s="1">
        <v>4</v>
      </c>
      <c r="P8" s="18"/>
      <c r="Q8" s="14">
        <v>100</v>
      </c>
      <c r="R8" s="18"/>
      <c r="S8" s="22">
        <f t="shared" si="0"/>
        <v>10.704000000000001</v>
      </c>
      <c r="T8" s="18"/>
      <c r="U8" s="23">
        <f t="shared" si="1"/>
        <v>425</v>
      </c>
      <c r="V8" s="24"/>
      <c r="W8" s="23">
        <f t="shared" si="2"/>
        <v>231</v>
      </c>
      <c r="X8" s="24"/>
      <c r="Y8" s="23">
        <f t="shared" si="3"/>
        <v>212.5</v>
      </c>
      <c r="Z8" s="24"/>
      <c r="AA8" s="11">
        <v>1</v>
      </c>
      <c r="AB8" s="24"/>
      <c r="AC8" s="23">
        <f t="shared" si="4"/>
        <v>76.5</v>
      </c>
      <c r="AD8" s="24"/>
      <c r="AE8" s="23">
        <f t="shared" si="5"/>
        <v>61.2</v>
      </c>
      <c r="AF8" s="24"/>
    </row>
    <row r="9" spans="1:65" ht="27" thickTop="1" thickBot="1">
      <c r="B9" s="9">
        <v>6</v>
      </c>
      <c r="C9" s="7" t="s">
        <v>7</v>
      </c>
      <c r="D9" s="154">
        <v>12017</v>
      </c>
      <c r="E9" s="154">
        <v>1162</v>
      </c>
      <c r="F9" s="154"/>
      <c r="G9" s="154">
        <v>5269</v>
      </c>
      <c r="H9" s="154">
        <v>1382</v>
      </c>
      <c r="I9" s="154">
        <f t="shared" si="6"/>
        <v>13.82</v>
      </c>
      <c r="J9" s="24"/>
      <c r="K9" s="14">
        <v>95</v>
      </c>
      <c r="L9" s="18"/>
      <c r="M9" s="15">
        <v>1</v>
      </c>
      <c r="N9" s="19"/>
      <c r="O9" s="1">
        <v>16</v>
      </c>
      <c r="P9" s="18"/>
      <c r="Q9" s="14">
        <v>100</v>
      </c>
      <c r="R9" s="18"/>
      <c r="S9" s="22">
        <f t="shared" si="0"/>
        <v>36.051000000000002</v>
      </c>
      <c r="T9" s="18"/>
      <c r="U9" s="23">
        <f t="shared" si="1"/>
        <v>1317.25</v>
      </c>
      <c r="V9" s="24"/>
      <c r="W9" s="23">
        <f t="shared" si="2"/>
        <v>581</v>
      </c>
      <c r="X9" s="24"/>
      <c r="Y9" s="23">
        <f t="shared" si="3"/>
        <v>658.625</v>
      </c>
      <c r="Z9" s="24"/>
      <c r="AA9" s="11">
        <v>1</v>
      </c>
      <c r="AB9" s="24"/>
      <c r="AC9" s="23">
        <f t="shared" si="4"/>
        <v>237.10499999999999</v>
      </c>
      <c r="AD9" s="24"/>
      <c r="AE9" s="23">
        <f t="shared" si="5"/>
        <v>189.68399999999997</v>
      </c>
      <c r="AF9" s="24"/>
    </row>
    <row r="10" spans="1:65" ht="27" thickTop="1" thickBot="1">
      <c r="B10" s="9">
        <v>7</v>
      </c>
      <c r="C10" s="7" t="s">
        <v>8</v>
      </c>
      <c r="D10" s="154">
        <v>10527</v>
      </c>
      <c r="E10" s="154">
        <v>1192</v>
      </c>
      <c r="F10" s="154"/>
      <c r="G10" s="154">
        <v>5009</v>
      </c>
      <c r="H10" s="154">
        <v>1162</v>
      </c>
      <c r="I10" s="154">
        <f t="shared" si="6"/>
        <v>11.620000000000001</v>
      </c>
      <c r="J10" s="24"/>
      <c r="K10" s="14">
        <v>95</v>
      </c>
      <c r="L10" s="18"/>
      <c r="M10" s="15">
        <v>1</v>
      </c>
      <c r="N10" s="19"/>
      <c r="O10" s="1">
        <v>12</v>
      </c>
      <c r="P10" s="18"/>
      <c r="Q10" s="14">
        <v>100</v>
      </c>
      <c r="R10" s="18"/>
      <c r="S10" s="22">
        <f t="shared" si="0"/>
        <v>31.581</v>
      </c>
      <c r="T10" s="18"/>
      <c r="U10" s="23">
        <f t="shared" si="1"/>
        <v>1252.25</v>
      </c>
      <c r="V10" s="24"/>
      <c r="W10" s="23">
        <f t="shared" si="2"/>
        <v>596</v>
      </c>
      <c r="X10" s="24"/>
      <c r="Y10" s="23">
        <f t="shared" si="3"/>
        <v>626.125</v>
      </c>
      <c r="Z10" s="24"/>
      <c r="AA10" s="11">
        <v>1</v>
      </c>
      <c r="AB10" s="24"/>
      <c r="AC10" s="23">
        <f t="shared" si="4"/>
        <v>225.405</v>
      </c>
      <c r="AD10" s="24"/>
      <c r="AE10" s="23">
        <f t="shared" si="5"/>
        <v>180.32400000000001</v>
      </c>
      <c r="AF10" s="24"/>
    </row>
    <row r="11" spans="1:65" ht="27" thickTop="1" thickBot="1">
      <c r="B11" s="9">
        <v>8</v>
      </c>
      <c r="C11" s="7" t="s">
        <v>9</v>
      </c>
      <c r="D11" s="154">
        <v>7812</v>
      </c>
      <c r="E11" s="154">
        <v>1475</v>
      </c>
      <c r="F11" s="154"/>
      <c r="G11" s="154">
        <v>4232</v>
      </c>
      <c r="H11" s="154">
        <v>777</v>
      </c>
      <c r="I11" s="154">
        <f t="shared" si="6"/>
        <v>7.7700000000000005</v>
      </c>
      <c r="J11" s="24"/>
      <c r="K11" s="14">
        <v>95</v>
      </c>
      <c r="L11" s="18"/>
      <c r="M11" s="15">
        <v>1</v>
      </c>
      <c r="N11" s="19"/>
      <c r="O11" s="1">
        <v>11</v>
      </c>
      <c r="P11" s="18"/>
      <c r="Q11" s="14">
        <v>100</v>
      </c>
      <c r="R11" s="18"/>
      <c r="S11" s="22">
        <f t="shared" si="0"/>
        <v>23.436</v>
      </c>
      <c r="T11" s="18"/>
      <c r="U11" s="23">
        <f t="shared" si="1"/>
        <v>1058</v>
      </c>
      <c r="V11" s="24"/>
      <c r="W11" s="23">
        <f t="shared" si="2"/>
        <v>737.5</v>
      </c>
      <c r="X11" s="24"/>
      <c r="Y11" s="23">
        <f t="shared" si="3"/>
        <v>529</v>
      </c>
      <c r="Z11" s="24"/>
      <c r="AA11" s="11">
        <v>1</v>
      </c>
      <c r="AB11" s="24"/>
      <c r="AC11" s="23">
        <f t="shared" si="4"/>
        <v>190.44</v>
      </c>
      <c r="AD11" s="24"/>
      <c r="AE11" s="23">
        <f t="shared" si="5"/>
        <v>152.352</v>
      </c>
      <c r="AF11" s="24"/>
    </row>
    <row r="12" spans="1:65" s="38" customFormat="1" ht="27" thickTop="1" thickBot="1">
      <c r="A12" s="26"/>
      <c r="B12" s="9">
        <v>9</v>
      </c>
      <c r="C12" s="7" t="s">
        <v>27</v>
      </c>
      <c r="D12" s="154">
        <v>8265</v>
      </c>
      <c r="E12" s="154">
        <v>1205</v>
      </c>
      <c r="F12" s="154"/>
      <c r="G12" s="154">
        <v>4392</v>
      </c>
      <c r="H12" s="154">
        <v>729</v>
      </c>
      <c r="I12" s="154">
        <f t="shared" si="6"/>
        <v>7.29</v>
      </c>
      <c r="J12" s="134"/>
      <c r="K12" s="14">
        <v>95</v>
      </c>
      <c r="L12" s="18"/>
      <c r="M12" s="15">
        <v>1</v>
      </c>
      <c r="N12" s="19"/>
      <c r="O12" s="1">
        <v>8</v>
      </c>
      <c r="P12" s="18"/>
      <c r="Q12" s="14">
        <v>100</v>
      </c>
      <c r="R12" s="18"/>
      <c r="S12" s="22">
        <f t="shared" si="0"/>
        <v>24.795000000000002</v>
      </c>
      <c r="T12" s="18"/>
      <c r="U12" s="23">
        <f t="shared" si="1"/>
        <v>1098</v>
      </c>
      <c r="V12" s="24"/>
      <c r="W12" s="23">
        <f t="shared" si="2"/>
        <v>602.5</v>
      </c>
      <c r="X12" s="39"/>
      <c r="Y12" s="23">
        <f t="shared" si="3"/>
        <v>549</v>
      </c>
      <c r="Z12" s="24"/>
      <c r="AA12" s="11">
        <v>1</v>
      </c>
      <c r="AB12" s="24"/>
      <c r="AC12" s="23">
        <f t="shared" si="4"/>
        <v>197.64</v>
      </c>
      <c r="AD12" s="24"/>
      <c r="AE12" s="23">
        <f t="shared" si="5"/>
        <v>158.11199999999999</v>
      </c>
      <c r="AF12" s="24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5" s="38" customFormat="1" ht="27" thickTop="1" thickBot="1">
      <c r="A13" s="26"/>
      <c r="B13" s="9">
        <v>10</v>
      </c>
      <c r="C13" s="7" t="s">
        <v>28</v>
      </c>
      <c r="D13" s="154">
        <v>8840</v>
      </c>
      <c r="E13" s="154">
        <v>1079</v>
      </c>
      <c r="F13" s="154"/>
      <c r="G13" s="154">
        <v>4628</v>
      </c>
      <c r="H13" s="154">
        <v>935</v>
      </c>
      <c r="I13" s="154">
        <f t="shared" si="6"/>
        <v>9.35</v>
      </c>
      <c r="J13" s="134"/>
      <c r="K13" s="14">
        <v>95</v>
      </c>
      <c r="L13" s="18"/>
      <c r="M13" s="15">
        <v>1</v>
      </c>
      <c r="N13" s="19"/>
      <c r="O13" s="1">
        <v>11</v>
      </c>
      <c r="P13" s="18"/>
      <c r="Q13" s="14">
        <v>100</v>
      </c>
      <c r="R13" s="18"/>
      <c r="S13" s="22">
        <f t="shared" si="0"/>
        <v>26.52</v>
      </c>
      <c r="T13" s="18"/>
      <c r="U13" s="23">
        <f t="shared" si="1"/>
        <v>1157</v>
      </c>
      <c r="V13" s="24"/>
      <c r="W13" s="23">
        <f t="shared" si="2"/>
        <v>539.5</v>
      </c>
      <c r="X13" s="39"/>
      <c r="Y13" s="23">
        <f t="shared" si="3"/>
        <v>578.5</v>
      </c>
      <c r="Z13" s="24"/>
      <c r="AA13" s="11">
        <v>1</v>
      </c>
      <c r="AB13" s="24"/>
      <c r="AC13" s="23">
        <f t="shared" si="4"/>
        <v>208.26</v>
      </c>
      <c r="AD13" s="24"/>
      <c r="AE13" s="23">
        <f t="shared" si="5"/>
        <v>166.608</v>
      </c>
      <c r="AF13" s="24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5" s="38" customFormat="1" ht="27" thickTop="1" thickBot="1">
      <c r="A14" s="26"/>
      <c r="B14" s="9">
        <v>11</v>
      </c>
      <c r="C14" s="7" t="s">
        <v>29</v>
      </c>
      <c r="D14" s="154">
        <v>3975</v>
      </c>
      <c r="E14" s="154">
        <v>654</v>
      </c>
      <c r="F14" s="154"/>
      <c r="G14" s="154">
        <v>1616</v>
      </c>
      <c r="H14" s="154">
        <v>350</v>
      </c>
      <c r="I14" s="154">
        <f t="shared" si="6"/>
        <v>3.5</v>
      </c>
      <c r="J14" s="134"/>
      <c r="K14" s="14">
        <v>95</v>
      </c>
      <c r="L14" s="18"/>
      <c r="M14" s="15">
        <v>1</v>
      </c>
      <c r="N14" s="19"/>
      <c r="O14" s="1">
        <v>4</v>
      </c>
      <c r="P14" s="18"/>
      <c r="Q14" s="14">
        <v>100</v>
      </c>
      <c r="R14" s="18"/>
      <c r="S14" s="22">
        <f t="shared" si="0"/>
        <v>11.925000000000001</v>
      </c>
      <c r="T14" s="18"/>
      <c r="U14" s="23">
        <f t="shared" si="1"/>
        <v>404</v>
      </c>
      <c r="V14" s="24"/>
      <c r="W14" s="23">
        <f t="shared" si="2"/>
        <v>327</v>
      </c>
      <c r="X14" s="39"/>
      <c r="Y14" s="23">
        <f t="shared" si="3"/>
        <v>202</v>
      </c>
      <c r="Z14" s="24"/>
      <c r="AA14" s="11">
        <v>1</v>
      </c>
      <c r="AB14" s="24"/>
      <c r="AC14" s="23">
        <f t="shared" si="4"/>
        <v>72.72</v>
      </c>
      <c r="AD14" s="24"/>
      <c r="AE14" s="23">
        <f t="shared" si="5"/>
        <v>58.176000000000002</v>
      </c>
      <c r="AF14" s="24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5" s="38" customFormat="1" ht="27" thickTop="1" thickBot="1">
      <c r="A15" s="26"/>
      <c r="B15" s="10">
        <v>12</v>
      </c>
      <c r="C15" s="8" t="s">
        <v>30</v>
      </c>
      <c r="D15" s="157">
        <v>16325</v>
      </c>
      <c r="E15" s="157">
        <v>2511</v>
      </c>
      <c r="F15" s="157"/>
      <c r="G15" s="157">
        <v>9135</v>
      </c>
      <c r="H15" s="157">
        <v>1435</v>
      </c>
      <c r="I15" s="154">
        <f t="shared" si="6"/>
        <v>14.35</v>
      </c>
      <c r="J15" s="134"/>
      <c r="K15" s="14">
        <v>95</v>
      </c>
      <c r="L15" s="18"/>
      <c r="M15" s="17">
        <v>1</v>
      </c>
      <c r="N15" s="20"/>
      <c r="O15" s="3">
        <v>21</v>
      </c>
      <c r="P15" s="21"/>
      <c r="Q15" s="16">
        <v>100</v>
      </c>
      <c r="R15" s="21"/>
      <c r="S15" s="22">
        <f t="shared" si="0"/>
        <v>48.975000000000001</v>
      </c>
      <c r="T15" s="21"/>
      <c r="U15" s="23">
        <f t="shared" si="1"/>
        <v>2283.75</v>
      </c>
      <c r="V15" s="25"/>
      <c r="W15" s="23">
        <f t="shared" si="2"/>
        <v>1255.5</v>
      </c>
      <c r="X15" s="25"/>
      <c r="Y15" s="23">
        <f t="shared" si="3"/>
        <v>1141.875</v>
      </c>
      <c r="Z15" s="24"/>
      <c r="AA15" s="11">
        <v>1</v>
      </c>
      <c r="AB15" s="24"/>
      <c r="AC15" s="23">
        <f t="shared" si="4"/>
        <v>411.07499999999999</v>
      </c>
      <c r="AD15" s="24"/>
      <c r="AE15" s="23">
        <f t="shared" si="5"/>
        <v>328.86</v>
      </c>
      <c r="AF15" s="24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5" s="26" customFormat="1" ht="26.25" thickTop="1"/>
    <row r="17" s="26" customFormat="1"/>
    <row r="18" s="26" customFormat="1"/>
    <row r="19" s="26" customFormat="1"/>
    <row r="20" s="26" customFormat="1"/>
    <row r="21" s="26" customFormat="1"/>
  </sheetData>
  <mergeCells count="21">
    <mergeCell ref="AC3:AD3"/>
    <mergeCell ref="AA3:AB3"/>
    <mergeCell ref="Y3:Z3"/>
    <mergeCell ref="W3:X3"/>
    <mergeCell ref="U3:V3"/>
    <mergeCell ref="H3:J3"/>
    <mergeCell ref="H2:T2"/>
    <mergeCell ref="AE3:AF3"/>
    <mergeCell ref="B1:AF1"/>
    <mergeCell ref="B2:B4"/>
    <mergeCell ref="C2:C4"/>
    <mergeCell ref="D2:D4"/>
    <mergeCell ref="E2:E4"/>
    <mergeCell ref="F2:F4"/>
    <mergeCell ref="G2:G4"/>
    <mergeCell ref="U2:AF2"/>
    <mergeCell ref="K3:L3"/>
    <mergeCell ref="M3:N3"/>
    <mergeCell ref="S3:T3"/>
    <mergeCell ref="Q3:R3"/>
    <mergeCell ref="O3:P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rightToLeft="1" workbookViewId="0">
      <selection activeCell="C15" sqref="C15"/>
    </sheetView>
  </sheetViews>
  <sheetFormatPr defaultRowHeight="15"/>
  <cols>
    <col min="1" max="1" width="4.85546875" customWidth="1"/>
    <col min="2" max="2" width="17.140625" customWidth="1"/>
    <col min="3" max="3" width="64.42578125" customWidth="1"/>
  </cols>
  <sheetData>
    <row r="1" spans="1:5" ht="15.75" thickBot="1"/>
    <row r="2" spans="1:5" ht="21.75" thickBot="1">
      <c r="A2" s="597"/>
      <c r="B2" s="598"/>
      <c r="C2" s="63" t="s">
        <v>200</v>
      </c>
    </row>
    <row r="3" spans="1:5" ht="19.5" thickBot="1">
      <c r="A3" s="40"/>
      <c r="B3" s="40"/>
      <c r="C3" s="152" t="s">
        <v>201</v>
      </c>
    </row>
    <row r="4" spans="1:5" ht="21">
      <c r="A4" s="42"/>
      <c r="B4" s="43"/>
      <c r="C4" s="153" t="s">
        <v>202</v>
      </c>
    </row>
    <row r="5" spans="1:5" ht="21">
      <c r="A5" s="42"/>
      <c r="B5" s="43"/>
      <c r="C5" s="153" t="s">
        <v>203</v>
      </c>
    </row>
    <row r="6" spans="1:5" ht="21">
      <c r="A6" s="42"/>
      <c r="B6" s="43"/>
      <c r="C6" s="153" t="s">
        <v>204</v>
      </c>
    </row>
    <row r="7" spans="1:5" ht="21">
      <c r="A7" s="42"/>
      <c r="B7" s="43"/>
      <c r="C7" s="153" t="s">
        <v>205</v>
      </c>
    </row>
    <row r="8" spans="1:5" ht="21">
      <c r="A8" s="42"/>
      <c r="B8" s="43"/>
      <c r="C8" s="153" t="s">
        <v>206</v>
      </c>
    </row>
    <row r="9" spans="1:5" ht="21">
      <c r="A9" s="42"/>
      <c r="B9" s="43"/>
      <c r="C9" s="153" t="s">
        <v>207</v>
      </c>
    </row>
    <row r="10" spans="1:5" ht="21">
      <c r="A10" s="42"/>
      <c r="B10" s="43"/>
      <c r="C10" s="153" t="s">
        <v>208</v>
      </c>
    </row>
    <row r="11" spans="1:5" ht="21">
      <c r="A11" s="42"/>
      <c r="B11" s="43"/>
      <c r="C11" s="153" t="s">
        <v>209</v>
      </c>
    </row>
    <row r="12" spans="1:5" ht="21.75" thickBot="1">
      <c r="A12" s="47"/>
      <c r="B12" s="48"/>
      <c r="C12" s="153" t="s">
        <v>210</v>
      </c>
    </row>
    <row r="14" spans="1:5" ht="17.25">
      <c r="D14" s="560" t="s">
        <v>198</v>
      </c>
      <c r="E14" s="560"/>
    </row>
    <row r="15" spans="1:5" ht="17.25">
      <c r="D15" s="560" t="s">
        <v>199</v>
      </c>
      <c r="E15" s="560"/>
    </row>
  </sheetData>
  <mergeCells count="3">
    <mergeCell ref="A2:B2"/>
    <mergeCell ref="D14:E14"/>
    <mergeCell ref="D15:E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rightToLeft="1" tabSelected="1" topLeftCell="A4" zoomScale="70" zoomScaleNormal="70" workbookViewId="0">
      <selection activeCell="L7" sqref="L7"/>
    </sheetView>
  </sheetViews>
  <sheetFormatPr defaultRowHeight="15"/>
  <cols>
    <col min="1" max="1" width="4.42578125" customWidth="1"/>
    <col min="2" max="2" width="8.42578125" customWidth="1"/>
    <col min="3" max="3" width="7.5703125" customWidth="1"/>
    <col min="4" max="4" width="6.42578125" customWidth="1"/>
    <col min="5" max="5" width="5.42578125" customWidth="1"/>
    <col min="10" max="10" width="5.42578125" customWidth="1"/>
    <col min="11" max="11" width="5.28515625" customWidth="1"/>
    <col min="12" max="12" width="8.28515625" customWidth="1"/>
    <col min="13" max="13" width="9.85546875" customWidth="1"/>
    <col min="14" max="14" width="21" customWidth="1"/>
    <col min="20" max="20" width="38" customWidth="1"/>
    <col min="22" max="22" width="5.85546875" customWidth="1"/>
    <col min="23" max="23" width="28.140625" customWidth="1"/>
    <col min="24" max="24" width="10.42578125" customWidth="1"/>
    <col min="26" max="26" width="19.28515625" customWidth="1"/>
    <col min="29" max="29" width="19.85546875" customWidth="1"/>
    <col min="32" max="32" width="38.42578125" customWidth="1"/>
  </cols>
  <sheetData>
    <row r="1" spans="1:34" ht="33.75" thickTop="1" thickBot="1">
      <c r="A1" s="609" t="s">
        <v>252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610"/>
      <c r="T1" s="610"/>
      <c r="U1" s="610"/>
      <c r="V1" s="610"/>
      <c r="W1" s="610"/>
      <c r="X1" s="610"/>
      <c r="Y1" s="610"/>
      <c r="Z1" s="610"/>
      <c r="AA1" s="610"/>
      <c r="AB1" s="610"/>
      <c r="AC1" s="610"/>
      <c r="AD1" s="610"/>
    </row>
    <row r="2" spans="1:34" s="187" customFormat="1" ht="20.25" thickTop="1" thickBot="1">
      <c r="A2" s="611" t="s">
        <v>0</v>
      </c>
      <c r="B2" s="611" t="s">
        <v>1</v>
      </c>
      <c r="C2" s="611" t="s">
        <v>16</v>
      </c>
      <c r="D2" s="611" t="s">
        <v>74</v>
      </c>
      <c r="E2" s="611" t="s">
        <v>10</v>
      </c>
      <c r="F2" s="614" t="s">
        <v>253</v>
      </c>
      <c r="G2" s="614"/>
      <c r="H2" s="614"/>
      <c r="I2" s="614"/>
      <c r="J2" s="614"/>
      <c r="K2" s="614"/>
      <c r="L2" s="614"/>
      <c r="M2" s="614"/>
      <c r="N2" s="614"/>
      <c r="O2" s="614"/>
      <c r="P2" s="615" t="s">
        <v>1</v>
      </c>
      <c r="Q2" s="618" t="s">
        <v>75</v>
      </c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186"/>
      <c r="AF2" s="186"/>
    </row>
    <row r="3" spans="1:34" s="187" customFormat="1" ht="19.5" thickTop="1">
      <c r="A3" s="612"/>
      <c r="B3" s="612"/>
      <c r="C3" s="612"/>
      <c r="D3" s="612"/>
      <c r="E3" s="612"/>
      <c r="F3" s="619" t="s">
        <v>77</v>
      </c>
      <c r="G3" s="620"/>
      <c r="H3" s="620"/>
      <c r="I3" s="621"/>
      <c r="J3" s="622" t="s">
        <v>76</v>
      </c>
      <c r="K3" s="623"/>
      <c r="L3" s="624"/>
      <c r="M3" s="622" t="s">
        <v>78</v>
      </c>
      <c r="N3" s="623"/>
      <c r="O3" s="624"/>
      <c r="P3" s="616"/>
      <c r="Q3" s="606" t="s">
        <v>80</v>
      </c>
      <c r="R3" s="607"/>
      <c r="S3" s="607"/>
      <c r="T3" s="607"/>
      <c r="U3" s="608"/>
      <c r="V3" s="606" t="s">
        <v>79</v>
      </c>
      <c r="W3" s="607"/>
      <c r="X3" s="608"/>
      <c r="Y3" s="606" t="s">
        <v>81</v>
      </c>
      <c r="Z3" s="607"/>
      <c r="AA3" s="608"/>
      <c r="AB3" s="606" t="s">
        <v>82</v>
      </c>
      <c r="AC3" s="607"/>
      <c r="AD3" s="608"/>
      <c r="AE3" s="186"/>
      <c r="AF3" s="186"/>
    </row>
    <row r="4" spans="1:34" s="187" customFormat="1" ht="225.75" thickBot="1">
      <c r="A4" s="613"/>
      <c r="B4" s="613"/>
      <c r="C4" s="613"/>
      <c r="D4" s="613"/>
      <c r="E4" s="613"/>
      <c r="F4" s="188" t="s">
        <v>85</v>
      </c>
      <c r="G4" s="188" t="s">
        <v>12</v>
      </c>
      <c r="H4" s="189" t="s">
        <v>86</v>
      </c>
      <c r="I4" s="190" t="s">
        <v>13</v>
      </c>
      <c r="J4" s="188" t="s">
        <v>12</v>
      </c>
      <c r="K4" s="191" t="s">
        <v>83</v>
      </c>
      <c r="L4" s="190" t="s">
        <v>84</v>
      </c>
      <c r="M4" s="188" t="s">
        <v>12</v>
      </c>
      <c r="N4" s="189" t="s">
        <v>87</v>
      </c>
      <c r="O4" s="190" t="s">
        <v>13</v>
      </c>
      <c r="P4" s="617"/>
      <c r="Q4" s="192" t="s">
        <v>89</v>
      </c>
      <c r="R4" s="192" t="s">
        <v>90</v>
      </c>
      <c r="S4" s="193" t="s">
        <v>91</v>
      </c>
      <c r="T4" s="194" t="s">
        <v>92</v>
      </c>
      <c r="U4" s="195" t="s">
        <v>13</v>
      </c>
      <c r="V4" s="192" t="s">
        <v>12</v>
      </c>
      <c r="W4" s="194" t="s">
        <v>83</v>
      </c>
      <c r="X4" s="195" t="s">
        <v>88</v>
      </c>
      <c r="Y4" s="192" t="s">
        <v>12</v>
      </c>
      <c r="Z4" s="194" t="s">
        <v>93</v>
      </c>
      <c r="AA4" s="195" t="s">
        <v>13</v>
      </c>
      <c r="AB4" s="192" t="s">
        <v>94</v>
      </c>
      <c r="AC4" s="194" t="s">
        <v>92</v>
      </c>
      <c r="AD4" s="195" t="s">
        <v>13</v>
      </c>
      <c r="AE4" s="186"/>
      <c r="AF4" s="196" t="s">
        <v>254</v>
      </c>
    </row>
    <row r="5" spans="1:34" s="187" customFormat="1" ht="57" thickTop="1">
      <c r="A5" s="197">
        <v>1</v>
      </c>
      <c r="B5" s="198" t="s">
        <v>2</v>
      </c>
      <c r="C5" s="199">
        <v>3760</v>
      </c>
      <c r="D5" s="199">
        <v>3658</v>
      </c>
      <c r="E5" s="198">
        <v>2</v>
      </c>
      <c r="F5" s="200">
        <v>699</v>
      </c>
      <c r="G5" s="201">
        <v>0.88</v>
      </c>
      <c r="H5" s="202">
        <v>1</v>
      </c>
      <c r="I5" s="203">
        <v>8</v>
      </c>
      <c r="J5" s="204"/>
      <c r="K5" s="205"/>
      <c r="L5" s="203">
        <v>1</v>
      </c>
      <c r="M5" s="204"/>
      <c r="N5" s="206" t="s">
        <v>95</v>
      </c>
      <c r="O5" s="203">
        <v>8</v>
      </c>
      <c r="P5" s="207" t="s">
        <v>2</v>
      </c>
      <c r="Q5" s="208">
        <v>802</v>
      </c>
      <c r="R5" s="209">
        <v>1</v>
      </c>
      <c r="S5" s="210">
        <v>0.4</v>
      </c>
      <c r="T5" s="211" t="s">
        <v>96</v>
      </c>
      <c r="U5" s="212">
        <v>0.1</v>
      </c>
      <c r="V5" s="208" t="s">
        <v>99</v>
      </c>
      <c r="W5" s="213" t="s">
        <v>255</v>
      </c>
      <c r="X5" s="214">
        <v>12</v>
      </c>
      <c r="Y5" s="208"/>
      <c r="Z5" s="215" t="s">
        <v>97</v>
      </c>
      <c r="AA5" s="212">
        <v>0.1</v>
      </c>
      <c r="AB5" s="208">
        <v>50</v>
      </c>
      <c r="AC5" s="215" t="s">
        <v>98</v>
      </c>
      <c r="AD5" s="214"/>
      <c r="AE5" s="216"/>
      <c r="AF5" s="217" t="s">
        <v>256</v>
      </c>
      <c r="AG5" s="218"/>
      <c r="AH5" s="218"/>
    </row>
    <row r="6" spans="1:34" s="187" customFormat="1" ht="56.25">
      <c r="A6" s="197">
        <v>2</v>
      </c>
      <c r="B6" s="198" t="s">
        <v>3</v>
      </c>
      <c r="C6" s="199">
        <v>6260</v>
      </c>
      <c r="D6" s="199">
        <v>6090</v>
      </c>
      <c r="E6" s="198">
        <v>2</v>
      </c>
      <c r="F6" s="200">
        <v>1141</v>
      </c>
      <c r="G6" s="201">
        <v>0.8</v>
      </c>
      <c r="H6" s="202">
        <v>1</v>
      </c>
      <c r="I6" s="203">
        <v>8</v>
      </c>
      <c r="J6" s="204"/>
      <c r="K6" s="205"/>
      <c r="L6" s="203">
        <v>1</v>
      </c>
      <c r="M6" s="204"/>
      <c r="N6" s="206" t="s">
        <v>95</v>
      </c>
      <c r="O6" s="203">
        <v>8</v>
      </c>
      <c r="P6" s="207" t="s">
        <v>3</v>
      </c>
      <c r="Q6" s="208">
        <v>1418</v>
      </c>
      <c r="R6" s="209">
        <v>0.93</v>
      </c>
      <c r="S6" s="210">
        <v>0.35</v>
      </c>
      <c r="T6" s="211" t="s">
        <v>96</v>
      </c>
      <c r="U6" s="212">
        <v>0.1</v>
      </c>
      <c r="V6" s="208"/>
      <c r="W6" s="213" t="s">
        <v>255</v>
      </c>
      <c r="X6" s="214">
        <v>12</v>
      </c>
      <c r="Y6" s="208"/>
      <c r="Z6" s="215" t="s">
        <v>97</v>
      </c>
      <c r="AA6" s="212">
        <v>0.1</v>
      </c>
      <c r="AB6" s="208">
        <v>103</v>
      </c>
      <c r="AC6" s="215" t="s">
        <v>98</v>
      </c>
      <c r="AD6" s="214"/>
      <c r="AE6" s="186"/>
      <c r="AF6" s="219"/>
      <c r="AG6" s="218"/>
      <c r="AH6" s="218"/>
    </row>
    <row r="7" spans="1:34" s="187" customFormat="1" ht="56.25">
      <c r="A7" s="197">
        <v>3</v>
      </c>
      <c r="B7" s="198" t="s">
        <v>4</v>
      </c>
      <c r="C7" s="199">
        <v>10905</v>
      </c>
      <c r="D7" s="199">
        <v>8004</v>
      </c>
      <c r="E7" s="198">
        <v>3</v>
      </c>
      <c r="F7" s="200">
        <v>1989</v>
      </c>
      <c r="G7" s="201">
        <v>0.5</v>
      </c>
      <c r="H7" s="202">
        <v>1</v>
      </c>
      <c r="I7" s="203">
        <v>11</v>
      </c>
      <c r="J7" s="204"/>
      <c r="K7" s="205"/>
      <c r="L7" s="203">
        <v>1</v>
      </c>
      <c r="M7" s="204"/>
      <c r="N7" s="206" t="s">
        <v>95</v>
      </c>
      <c r="O7" s="203">
        <v>13</v>
      </c>
      <c r="P7" s="207" t="s">
        <v>4</v>
      </c>
      <c r="Q7" s="208">
        <v>2599</v>
      </c>
      <c r="R7" s="209">
        <v>0.82</v>
      </c>
      <c r="S7" s="210">
        <v>0.32</v>
      </c>
      <c r="T7" s="211" t="s">
        <v>96</v>
      </c>
      <c r="U7" s="212">
        <v>0.1</v>
      </c>
      <c r="V7" s="208"/>
      <c r="W7" s="213" t="s">
        <v>255</v>
      </c>
      <c r="X7" s="214">
        <v>12</v>
      </c>
      <c r="Y7" s="208"/>
      <c r="Z7" s="215" t="s">
        <v>97</v>
      </c>
      <c r="AA7" s="212">
        <v>0.1</v>
      </c>
      <c r="AB7" s="208">
        <v>179</v>
      </c>
      <c r="AC7" s="215" t="s">
        <v>98</v>
      </c>
      <c r="AD7" s="214"/>
      <c r="AE7" s="186"/>
      <c r="AF7" s="219"/>
      <c r="AG7" s="218"/>
      <c r="AH7" s="218"/>
    </row>
    <row r="8" spans="1:34" s="187" customFormat="1" ht="56.25">
      <c r="A8" s="197">
        <v>4</v>
      </c>
      <c r="B8" s="198" t="s">
        <v>5</v>
      </c>
      <c r="C8" s="199">
        <v>10609</v>
      </c>
      <c r="D8" s="199">
        <v>7698</v>
      </c>
      <c r="E8" s="198">
        <v>4</v>
      </c>
      <c r="F8" s="200">
        <v>1795</v>
      </c>
      <c r="G8" s="201">
        <v>0.65</v>
      </c>
      <c r="H8" s="202">
        <v>1</v>
      </c>
      <c r="I8" s="203">
        <v>10</v>
      </c>
      <c r="J8" s="204"/>
      <c r="K8" s="205"/>
      <c r="L8" s="203">
        <v>1</v>
      </c>
      <c r="M8" s="204"/>
      <c r="N8" s="206" t="s">
        <v>95</v>
      </c>
      <c r="O8" s="203">
        <v>10</v>
      </c>
      <c r="P8" s="207" t="s">
        <v>5</v>
      </c>
      <c r="Q8" s="208">
        <v>2034</v>
      </c>
      <c r="R8" s="209">
        <v>0.95</v>
      </c>
      <c r="S8" s="210">
        <v>0.47</v>
      </c>
      <c r="T8" s="211" t="s">
        <v>96</v>
      </c>
      <c r="U8" s="212">
        <v>0.1</v>
      </c>
      <c r="V8" s="208"/>
      <c r="W8" s="213" t="s">
        <v>255</v>
      </c>
      <c r="X8" s="214">
        <v>12</v>
      </c>
      <c r="Y8" s="208"/>
      <c r="Z8" s="215" t="s">
        <v>97</v>
      </c>
      <c r="AA8" s="212">
        <v>0.1</v>
      </c>
      <c r="AB8" s="208">
        <v>140</v>
      </c>
      <c r="AC8" s="215" t="s">
        <v>98</v>
      </c>
      <c r="AD8" s="214"/>
      <c r="AE8" s="186"/>
      <c r="AF8" s="219"/>
      <c r="AG8" s="218"/>
      <c r="AH8" s="218"/>
    </row>
    <row r="9" spans="1:34" s="187" customFormat="1" ht="56.25">
      <c r="A9" s="197">
        <v>5</v>
      </c>
      <c r="B9" s="198" t="s">
        <v>6</v>
      </c>
      <c r="C9" s="199">
        <v>3568</v>
      </c>
      <c r="D9" s="199">
        <v>2928</v>
      </c>
      <c r="E9" s="198">
        <v>2</v>
      </c>
      <c r="F9" s="200">
        <v>689</v>
      </c>
      <c r="G9" s="201">
        <v>0.8</v>
      </c>
      <c r="H9" s="202">
        <v>1</v>
      </c>
      <c r="I9" s="203">
        <v>8</v>
      </c>
      <c r="J9" s="204"/>
      <c r="K9" s="205"/>
      <c r="L9" s="203">
        <v>1</v>
      </c>
      <c r="M9" s="204"/>
      <c r="N9" s="206" t="s">
        <v>95</v>
      </c>
      <c r="O9" s="203">
        <v>8</v>
      </c>
      <c r="P9" s="207" t="s">
        <v>6</v>
      </c>
      <c r="Q9" s="208">
        <v>826</v>
      </c>
      <c r="R9" s="209">
        <v>1</v>
      </c>
      <c r="S9" s="210">
        <v>0.34</v>
      </c>
      <c r="T9" s="211" t="s">
        <v>96</v>
      </c>
      <c r="U9" s="212">
        <v>0.1</v>
      </c>
      <c r="V9" s="208"/>
      <c r="W9" s="213" t="s">
        <v>255</v>
      </c>
      <c r="X9" s="214">
        <v>12</v>
      </c>
      <c r="Y9" s="208"/>
      <c r="Z9" s="215" t="s">
        <v>97</v>
      </c>
      <c r="AA9" s="212">
        <v>0.1</v>
      </c>
      <c r="AB9" s="208">
        <v>48</v>
      </c>
      <c r="AC9" s="215" t="s">
        <v>98</v>
      </c>
      <c r="AD9" s="214"/>
      <c r="AE9" s="186"/>
      <c r="AF9" s="219"/>
      <c r="AG9" s="218"/>
      <c r="AH9" s="218"/>
    </row>
    <row r="10" spans="1:34" s="187" customFormat="1" ht="56.25">
      <c r="A10" s="197">
        <v>6</v>
      </c>
      <c r="B10" s="198" t="s">
        <v>7</v>
      </c>
      <c r="C10" s="199">
        <v>12017</v>
      </c>
      <c r="D10" s="199">
        <v>9255</v>
      </c>
      <c r="E10" s="198">
        <v>4</v>
      </c>
      <c r="F10" s="200">
        <v>2322</v>
      </c>
      <c r="G10" s="201">
        <v>0.64</v>
      </c>
      <c r="H10" s="202">
        <v>1</v>
      </c>
      <c r="I10" s="203">
        <v>10</v>
      </c>
      <c r="J10" s="204"/>
      <c r="K10" s="205"/>
      <c r="L10" s="203">
        <v>1</v>
      </c>
      <c r="M10" s="204"/>
      <c r="N10" s="206" t="s">
        <v>95</v>
      </c>
      <c r="O10" s="203">
        <v>10</v>
      </c>
      <c r="P10" s="207" t="s">
        <v>7</v>
      </c>
      <c r="Q10" s="208">
        <v>3054</v>
      </c>
      <c r="R10" s="209">
        <v>0.9</v>
      </c>
      <c r="S10" s="210">
        <v>0.44</v>
      </c>
      <c r="T10" s="211" t="s">
        <v>96</v>
      </c>
      <c r="U10" s="212">
        <v>0.1</v>
      </c>
      <c r="V10" s="208"/>
      <c r="W10" s="213" t="s">
        <v>255</v>
      </c>
      <c r="X10" s="214">
        <v>12</v>
      </c>
      <c r="Y10" s="208"/>
      <c r="Z10" s="215" t="s">
        <v>97</v>
      </c>
      <c r="AA10" s="212">
        <v>0.1</v>
      </c>
      <c r="AB10" s="208">
        <v>205</v>
      </c>
      <c r="AC10" s="215" t="s">
        <v>98</v>
      </c>
      <c r="AD10" s="214"/>
      <c r="AE10" s="186"/>
      <c r="AF10" s="186"/>
    </row>
    <row r="11" spans="1:34" s="187" customFormat="1" ht="56.25">
      <c r="A11" s="197">
        <v>7</v>
      </c>
      <c r="B11" s="198" t="s">
        <v>8</v>
      </c>
      <c r="C11" s="199">
        <v>10527</v>
      </c>
      <c r="D11" s="199">
        <v>8755</v>
      </c>
      <c r="E11" s="220">
        <v>3</v>
      </c>
      <c r="F11" s="200">
        <v>1889</v>
      </c>
      <c r="G11" s="201">
        <v>0.3</v>
      </c>
      <c r="H11" s="202">
        <v>1</v>
      </c>
      <c r="I11" s="203">
        <v>16</v>
      </c>
      <c r="J11" s="204"/>
      <c r="K11" s="205"/>
      <c r="L11" s="203">
        <v>1</v>
      </c>
      <c r="M11" s="204"/>
      <c r="N11" s="206" t="s">
        <v>95</v>
      </c>
      <c r="O11" s="203">
        <v>16</v>
      </c>
      <c r="P11" s="207" t="s">
        <v>8</v>
      </c>
      <c r="Q11" s="208">
        <v>2475</v>
      </c>
      <c r="R11" s="209">
        <v>0.68</v>
      </c>
      <c r="S11" s="210">
        <v>0.37</v>
      </c>
      <c r="T11" s="211" t="s">
        <v>96</v>
      </c>
      <c r="U11" s="212">
        <v>0.1</v>
      </c>
      <c r="V11" s="208"/>
      <c r="W11" s="213" t="s">
        <v>255</v>
      </c>
      <c r="X11" s="214">
        <v>12</v>
      </c>
      <c r="Y11" s="208"/>
      <c r="Z11" s="215" t="s">
        <v>97</v>
      </c>
      <c r="AA11" s="212">
        <v>0.1</v>
      </c>
      <c r="AB11" s="208">
        <v>157</v>
      </c>
      <c r="AC11" s="215" t="s">
        <v>98</v>
      </c>
      <c r="AD11" s="214"/>
      <c r="AE11" s="186"/>
      <c r="AF11" s="186"/>
    </row>
    <row r="12" spans="1:34" s="187" customFormat="1" ht="56.25">
      <c r="A12" s="197">
        <v>8</v>
      </c>
      <c r="B12" s="198" t="s">
        <v>9</v>
      </c>
      <c r="C12" s="199">
        <v>7812</v>
      </c>
      <c r="D12" s="199">
        <v>6632</v>
      </c>
      <c r="E12" s="198">
        <v>3</v>
      </c>
      <c r="F12" s="200">
        <v>1351</v>
      </c>
      <c r="G12" s="201">
        <v>0.55000000000000004</v>
      </c>
      <c r="H12" s="202">
        <v>1</v>
      </c>
      <c r="I12" s="203">
        <v>12</v>
      </c>
      <c r="J12" s="204"/>
      <c r="K12" s="205"/>
      <c r="L12" s="203">
        <v>1</v>
      </c>
      <c r="M12" s="204"/>
      <c r="N12" s="206" t="s">
        <v>95</v>
      </c>
      <c r="O12" s="203">
        <v>12</v>
      </c>
      <c r="P12" s="207" t="s">
        <v>9</v>
      </c>
      <c r="Q12" s="208">
        <v>1465</v>
      </c>
      <c r="R12" s="209">
        <v>0.72</v>
      </c>
      <c r="S12" s="210">
        <v>0.56000000000000005</v>
      </c>
      <c r="T12" s="211" t="s">
        <v>96</v>
      </c>
      <c r="U12" s="212">
        <v>0.1</v>
      </c>
      <c r="V12" s="208"/>
      <c r="W12" s="213" t="s">
        <v>255</v>
      </c>
      <c r="X12" s="214">
        <v>12</v>
      </c>
      <c r="Y12" s="208"/>
      <c r="Z12" s="215" t="s">
        <v>97</v>
      </c>
      <c r="AA12" s="212">
        <v>0.1</v>
      </c>
      <c r="AB12" s="208">
        <v>107</v>
      </c>
      <c r="AC12" s="215" t="s">
        <v>98</v>
      </c>
      <c r="AD12" s="214"/>
      <c r="AE12" s="186"/>
      <c r="AF12" s="186"/>
    </row>
    <row r="13" spans="1:34" s="187" customFormat="1" ht="56.25">
      <c r="A13" s="197">
        <v>9</v>
      </c>
      <c r="B13" s="198" t="s">
        <v>28</v>
      </c>
      <c r="C13" s="199"/>
      <c r="D13" s="199"/>
      <c r="E13" s="221"/>
      <c r="F13" s="200">
        <v>1533</v>
      </c>
      <c r="G13" s="222">
        <v>0.48</v>
      </c>
      <c r="H13" s="202">
        <v>1</v>
      </c>
      <c r="I13" s="223">
        <v>13</v>
      </c>
      <c r="J13" s="205"/>
      <c r="K13" s="205"/>
      <c r="L13" s="203">
        <v>1</v>
      </c>
      <c r="M13" s="205"/>
      <c r="N13" s="206" t="s">
        <v>95</v>
      </c>
      <c r="O13" s="223">
        <v>15</v>
      </c>
      <c r="P13" s="207" t="s">
        <v>28</v>
      </c>
      <c r="Q13" s="224">
        <v>2034</v>
      </c>
      <c r="R13" s="225">
        <v>0.75</v>
      </c>
      <c r="S13" s="225">
        <v>0.31</v>
      </c>
      <c r="T13" s="211" t="s">
        <v>96</v>
      </c>
      <c r="U13" s="226">
        <v>0.1</v>
      </c>
      <c r="V13" s="224"/>
      <c r="W13" s="213" t="s">
        <v>255</v>
      </c>
      <c r="X13" s="214">
        <v>12</v>
      </c>
      <c r="Y13" s="224"/>
      <c r="Z13" s="215" t="s">
        <v>97</v>
      </c>
      <c r="AA13" s="226">
        <v>0.1</v>
      </c>
      <c r="AB13" s="224">
        <v>135</v>
      </c>
      <c r="AC13" s="215" t="s">
        <v>98</v>
      </c>
      <c r="AD13" s="227"/>
      <c r="AE13" s="186"/>
      <c r="AF13" s="186"/>
    </row>
    <row r="14" spans="1:34" s="187" customFormat="1" ht="56.25">
      <c r="A14" s="197">
        <v>10</v>
      </c>
      <c r="B14" s="198" t="s">
        <v>29</v>
      </c>
      <c r="C14" s="199"/>
      <c r="D14" s="199"/>
      <c r="E14" s="221"/>
      <c r="F14" s="200">
        <v>589</v>
      </c>
      <c r="G14" s="222">
        <v>0.18</v>
      </c>
      <c r="H14" s="202">
        <v>1</v>
      </c>
      <c r="I14" s="223">
        <v>20</v>
      </c>
      <c r="J14" s="205"/>
      <c r="K14" s="205"/>
      <c r="L14" s="203">
        <v>1</v>
      </c>
      <c r="M14" s="205"/>
      <c r="N14" s="206" t="s">
        <v>95</v>
      </c>
      <c r="O14" s="223">
        <v>20</v>
      </c>
      <c r="P14" s="207" t="s">
        <v>29</v>
      </c>
      <c r="Q14" s="224">
        <v>764</v>
      </c>
      <c r="R14" s="225">
        <v>0.38</v>
      </c>
      <c r="S14" s="225">
        <v>0.34</v>
      </c>
      <c r="T14" s="211" t="s">
        <v>96</v>
      </c>
      <c r="U14" s="226">
        <v>0.1</v>
      </c>
      <c r="V14" s="224"/>
      <c r="W14" s="213" t="s">
        <v>255</v>
      </c>
      <c r="X14" s="214">
        <v>12</v>
      </c>
      <c r="Y14" s="224"/>
      <c r="Z14" s="215" t="s">
        <v>97</v>
      </c>
      <c r="AA14" s="226">
        <v>0.1</v>
      </c>
      <c r="AB14" s="224">
        <v>53</v>
      </c>
      <c r="AC14" s="215" t="s">
        <v>98</v>
      </c>
      <c r="AD14" s="227"/>
      <c r="AE14" s="186"/>
      <c r="AF14" s="186"/>
    </row>
    <row r="15" spans="1:34" s="187" customFormat="1" ht="56.25">
      <c r="A15" s="197">
        <v>11</v>
      </c>
      <c r="B15" s="198" t="s">
        <v>27</v>
      </c>
      <c r="C15" s="199"/>
      <c r="D15" s="199"/>
      <c r="E15" s="221"/>
      <c r="F15" s="200">
        <v>1418</v>
      </c>
      <c r="G15" s="222">
        <v>0.28000000000000003</v>
      </c>
      <c r="H15" s="202">
        <v>1</v>
      </c>
      <c r="I15" s="223">
        <v>17</v>
      </c>
      <c r="J15" s="205"/>
      <c r="K15" s="205"/>
      <c r="L15" s="203">
        <v>1</v>
      </c>
      <c r="M15" s="205"/>
      <c r="N15" s="206" t="s">
        <v>95</v>
      </c>
      <c r="O15" s="223">
        <v>17</v>
      </c>
      <c r="P15" s="207" t="s">
        <v>27</v>
      </c>
      <c r="Q15" s="224">
        <v>1729</v>
      </c>
      <c r="R15" s="225">
        <v>0.63</v>
      </c>
      <c r="S15" s="225">
        <v>0.25</v>
      </c>
      <c r="T15" s="211" t="s">
        <v>96</v>
      </c>
      <c r="U15" s="226">
        <v>0.1</v>
      </c>
      <c r="V15" s="224"/>
      <c r="W15" s="213" t="s">
        <v>255</v>
      </c>
      <c r="X15" s="214">
        <v>12</v>
      </c>
      <c r="Y15" s="224"/>
      <c r="Z15" s="215" t="s">
        <v>97</v>
      </c>
      <c r="AA15" s="226">
        <v>0.1</v>
      </c>
      <c r="AB15" s="224">
        <v>142</v>
      </c>
      <c r="AC15" s="215" t="s">
        <v>98</v>
      </c>
      <c r="AD15" s="227"/>
      <c r="AE15" s="186"/>
      <c r="AF15" s="186"/>
    </row>
    <row r="16" spans="1:34" s="187" customFormat="1" ht="56.25">
      <c r="A16" s="197">
        <v>12</v>
      </c>
      <c r="B16" s="198" t="s">
        <v>30</v>
      </c>
      <c r="C16" s="199"/>
      <c r="D16" s="199"/>
      <c r="E16" s="221"/>
      <c r="F16" s="200">
        <v>2704</v>
      </c>
      <c r="G16" s="201">
        <v>0.2</v>
      </c>
      <c r="H16" s="202">
        <v>1</v>
      </c>
      <c r="I16" s="202">
        <v>18</v>
      </c>
      <c r="J16" s="205"/>
      <c r="K16" s="205"/>
      <c r="L16" s="203">
        <v>1</v>
      </c>
      <c r="M16" s="205"/>
      <c r="N16" s="206" t="s">
        <v>95</v>
      </c>
      <c r="O16" s="223">
        <v>18</v>
      </c>
      <c r="P16" s="207" t="s">
        <v>30</v>
      </c>
      <c r="Q16" s="224">
        <v>3068</v>
      </c>
      <c r="R16" s="225">
        <v>0.62</v>
      </c>
      <c r="S16" s="225">
        <v>0.3</v>
      </c>
      <c r="T16" s="211" t="s">
        <v>96</v>
      </c>
      <c r="U16" s="226">
        <v>0.1</v>
      </c>
      <c r="V16" s="224"/>
      <c r="W16" s="213" t="s">
        <v>255</v>
      </c>
      <c r="X16" s="214">
        <v>12</v>
      </c>
      <c r="Y16" s="224"/>
      <c r="Z16" s="215" t="s">
        <v>97</v>
      </c>
      <c r="AA16" s="226">
        <v>0.1</v>
      </c>
      <c r="AB16" s="224">
        <v>241</v>
      </c>
      <c r="AC16" s="215" t="s">
        <v>98</v>
      </c>
      <c r="AD16" s="227"/>
      <c r="AE16" s="186"/>
      <c r="AF16" s="186"/>
    </row>
  </sheetData>
  <mergeCells count="16">
    <mergeCell ref="AB3:AD3"/>
    <mergeCell ref="A1:AD1"/>
    <mergeCell ref="A2:A4"/>
    <mergeCell ref="B2:B4"/>
    <mergeCell ref="C2:C4"/>
    <mergeCell ref="D2:D4"/>
    <mergeCell ref="E2:E4"/>
    <mergeCell ref="F2:O2"/>
    <mergeCell ref="P2:P4"/>
    <mergeCell ref="Q2:AD2"/>
    <mergeCell ref="F3:I3"/>
    <mergeCell ref="J3:L3"/>
    <mergeCell ref="M3:O3"/>
    <mergeCell ref="Q3:U3"/>
    <mergeCell ref="V3:X3"/>
    <mergeCell ref="Y3:AA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rightToLeft="1" topLeftCell="A34" workbookViewId="0">
      <selection activeCell="C12" sqref="C12"/>
    </sheetView>
  </sheetViews>
  <sheetFormatPr defaultRowHeight="15"/>
  <cols>
    <col min="1" max="1" width="9.28515625" customWidth="1"/>
    <col min="2" max="2" width="23.28515625" style="229" customWidth="1"/>
    <col min="3" max="3" width="25.85546875" style="229" customWidth="1"/>
    <col min="4" max="4" width="14.5703125" style="229" customWidth="1"/>
    <col min="5" max="5" width="14" style="229" customWidth="1"/>
    <col min="6" max="6" width="10.85546875" style="229" customWidth="1"/>
    <col min="7" max="7" width="11.5703125" style="229" customWidth="1"/>
    <col min="8" max="8" width="3" style="229" customWidth="1"/>
    <col min="9" max="9" width="24.5703125" style="229" customWidth="1"/>
    <col min="10" max="10" width="19.5703125" style="229" customWidth="1"/>
    <col min="11" max="17" width="9.140625" style="229"/>
  </cols>
  <sheetData>
    <row r="1" spans="1:17" ht="15.75">
      <c r="A1" s="625" t="s">
        <v>257</v>
      </c>
      <c r="B1" s="625"/>
      <c r="C1" s="625"/>
      <c r="D1" s="625"/>
      <c r="E1" s="625"/>
      <c r="F1" s="625"/>
      <c r="G1" s="625"/>
      <c r="H1" s="228"/>
      <c r="I1" s="228"/>
      <c r="J1" s="228" t="s">
        <v>258</v>
      </c>
      <c r="K1" s="228"/>
      <c r="L1" s="228"/>
      <c r="M1" s="228"/>
      <c r="N1" s="228"/>
      <c r="O1" s="228"/>
      <c r="P1" s="228"/>
    </row>
    <row r="2" spans="1:17" ht="45">
      <c r="A2" s="230"/>
      <c r="B2" s="231" t="s">
        <v>259</v>
      </c>
      <c r="C2" s="231" t="s">
        <v>260</v>
      </c>
      <c r="D2" s="231" t="s">
        <v>261</v>
      </c>
      <c r="E2" s="231" t="s">
        <v>262</v>
      </c>
      <c r="F2" s="231" t="s">
        <v>263</v>
      </c>
      <c r="G2" s="231" t="s">
        <v>264</v>
      </c>
      <c r="H2" s="232" t="s">
        <v>0</v>
      </c>
      <c r="I2" s="232" t="s">
        <v>259</v>
      </c>
      <c r="J2" s="232" t="s">
        <v>260</v>
      </c>
      <c r="K2" s="232" t="s">
        <v>265</v>
      </c>
      <c r="L2" s="232" t="s">
        <v>266</v>
      </c>
      <c r="M2" s="232" t="s">
        <v>267</v>
      </c>
      <c r="N2" s="232" t="s">
        <v>268</v>
      </c>
      <c r="O2" s="232" t="s">
        <v>263</v>
      </c>
      <c r="P2" s="232" t="s">
        <v>264</v>
      </c>
      <c r="Q2" s="233" t="s">
        <v>269</v>
      </c>
    </row>
    <row r="3" spans="1:17" ht="30">
      <c r="A3" s="234">
        <v>1</v>
      </c>
      <c r="B3" s="234" t="s">
        <v>270</v>
      </c>
      <c r="C3" s="234" t="s">
        <v>271</v>
      </c>
      <c r="D3" s="235">
        <v>19187</v>
      </c>
      <c r="E3" s="234">
        <v>8</v>
      </c>
      <c r="F3" s="234">
        <v>0</v>
      </c>
      <c r="G3" s="235">
        <v>19195</v>
      </c>
      <c r="H3" s="234">
        <v>1</v>
      </c>
      <c r="I3" s="234" t="s">
        <v>270</v>
      </c>
      <c r="J3" s="234" t="s">
        <v>271</v>
      </c>
      <c r="K3" s="235">
        <v>6852</v>
      </c>
      <c r="L3" s="234">
        <v>0</v>
      </c>
      <c r="M3" s="234">
        <v>0</v>
      </c>
      <c r="N3" s="235">
        <v>8106</v>
      </c>
      <c r="O3" s="234">
        <v>0</v>
      </c>
      <c r="P3" s="235">
        <v>14958</v>
      </c>
      <c r="Q3" s="236">
        <f>P3/G3*100</f>
        <v>77.926543370669449</v>
      </c>
    </row>
    <row r="4" spans="1:17" ht="30">
      <c r="A4" s="234">
        <v>2</v>
      </c>
      <c r="B4" s="234" t="s">
        <v>270</v>
      </c>
      <c r="C4" s="234" t="s">
        <v>9</v>
      </c>
      <c r="D4" s="235">
        <v>30402</v>
      </c>
      <c r="E4" s="234">
        <v>33</v>
      </c>
      <c r="F4" s="234">
        <v>0</v>
      </c>
      <c r="G4" s="235">
        <v>30435</v>
      </c>
      <c r="H4" s="234">
        <v>2</v>
      </c>
      <c r="I4" s="234" t="s">
        <v>270</v>
      </c>
      <c r="J4" s="234" t="s">
        <v>9</v>
      </c>
      <c r="K4" s="235">
        <v>15084</v>
      </c>
      <c r="L4" s="234">
        <v>29</v>
      </c>
      <c r="M4" s="234">
        <v>0</v>
      </c>
      <c r="N4" s="235">
        <v>9339</v>
      </c>
      <c r="O4" s="234">
        <v>0</v>
      </c>
      <c r="P4" s="235">
        <v>24452</v>
      </c>
      <c r="Q4" s="236">
        <f t="shared" ref="Q4:Q16" si="0">P4/G4*100</f>
        <v>80.341711844915395</v>
      </c>
    </row>
    <row r="5" spans="1:17" ht="30">
      <c r="A5" s="234">
        <v>3</v>
      </c>
      <c r="B5" s="234" t="s">
        <v>270</v>
      </c>
      <c r="C5" s="234" t="s">
        <v>272</v>
      </c>
      <c r="D5" s="237">
        <v>20116</v>
      </c>
      <c r="E5" s="232">
        <v>20</v>
      </c>
      <c r="F5" s="232">
        <v>1</v>
      </c>
      <c r="G5" s="237">
        <v>20137</v>
      </c>
      <c r="H5" s="234">
        <v>3</v>
      </c>
      <c r="I5" s="234" t="s">
        <v>270</v>
      </c>
      <c r="J5" s="234" t="s">
        <v>272</v>
      </c>
      <c r="K5" s="237">
        <v>9399</v>
      </c>
      <c r="L5" s="232">
        <v>12</v>
      </c>
      <c r="M5" s="232">
        <v>0</v>
      </c>
      <c r="N5" s="232">
        <v>6624</v>
      </c>
      <c r="O5" s="232">
        <f>SUM(O1:O4)</f>
        <v>0</v>
      </c>
      <c r="P5" s="237">
        <v>16035</v>
      </c>
      <c r="Q5" s="236">
        <f t="shared" si="0"/>
        <v>79.629537666981179</v>
      </c>
    </row>
    <row r="6" spans="1:17" ht="30">
      <c r="A6" s="234">
        <v>4</v>
      </c>
      <c r="B6" s="234" t="s">
        <v>270</v>
      </c>
      <c r="C6" s="234" t="s">
        <v>273</v>
      </c>
      <c r="D6" s="235">
        <v>33237</v>
      </c>
      <c r="E6" s="234">
        <v>12</v>
      </c>
      <c r="F6" s="234">
        <v>0</v>
      </c>
      <c r="G6" s="235">
        <v>33249</v>
      </c>
      <c r="H6" s="234">
        <v>4</v>
      </c>
      <c r="I6" s="234" t="s">
        <v>270</v>
      </c>
      <c r="J6" s="234" t="s">
        <v>273</v>
      </c>
      <c r="K6" s="235">
        <v>17082</v>
      </c>
      <c r="L6" s="234">
        <v>17</v>
      </c>
      <c r="M6" s="234">
        <v>0</v>
      </c>
      <c r="N6" s="235">
        <v>6086</v>
      </c>
      <c r="O6" s="234">
        <v>0</v>
      </c>
      <c r="P6" s="235">
        <v>23185</v>
      </c>
      <c r="Q6" s="236">
        <f t="shared" si="0"/>
        <v>69.731420493849441</v>
      </c>
    </row>
    <row r="7" spans="1:17">
      <c r="A7" s="238"/>
      <c r="B7" s="232"/>
      <c r="C7" s="232" t="s">
        <v>274</v>
      </c>
      <c r="D7" s="237">
        <f>SUM(D3:D6)</f>
        <v>102942</v>
      </c>
      <c r="E7" s="232">
        <f>SUM(E3:E6)</f>
        <v>73</v>
      </c>
      <c r="F7" s="232">
        <f>SUM(F3:F6)</f>
        <v>1</v>
      </c>
      <c r="G7" s="237">
        <f>SUM(G3:G6)</f>
        <v>103016</v>
      </c>
      <c r="H7" s="234"/>
      <c r="I7" s="234"/>
      <c r="J7" s="234"/>
      <c r="K7" s="235">
        <f t="shared" ref="K7:P7" si="1">SUM(K3:K6)</f>
        <v>48417</v>
      </c>
      <c r="L7" s="234">
        <f t="shared" si="1"/>
        <v>58</v>
      </c>
      <c r="M7" s="234">
        <f t="shared" si="1"/>
        <v>0</v>
      </c>
      <c r="N7" s="235">
        <f t="shared" si="1"/>
        <v>30155</v>
      </c>
      <c r="O7" s="234">
        <f t="shared" si="1"/>
        <v>0</v>
      </c>
      <c r="P7" s="235">
        <f t="shared" si="1"/>
        <v>78630</v>
      </c>
      <c r="Q7" s="236">
        <f t="shared" si="0"/>
        <v>76.327949056457243</v>
      </c>
    </row>
    <row r="8" spans="1:17">
      <c r="C8" s="229" t="s">
        <v>275</v>
      </c>
      <c r="J8" s="229" t="s">
        <v>275</v>
      </c>
      <c r="Q8" s="239"/>
    </row>
    <row r="9" spans="1:17" ht="30">
      <c r="A9" s="240">
        <v>1</v>
      </c>
      <c r="B9" s="240" t="s">
        <v>276</v>
      </c>
      <c r="C9" s="240" t="s">
        <v>277</v>
      </c>
      <c r="D9" s="241">
        <v>10912</v>
      </c>
      <c r="E9" s="240">
        <v>5</v>
      </c>
      <c r="F9" s="240">
        <v>0</v>
      </c>
      <c r="G9" s="241">
        <v>10917</v>
      </c>
      <c r="H9" s="242">
        <v>1</v>
      </c>
      <c r="I9" s="242" t="s">
        <v>276</v>
      </c>
      <c r="J9" s="242" t="s">
        <v>277</v>
      </c>
      <c r="K9" s="242">
        <v>3</v>
      </c>
      <c r="L9" s="242">
        <v>0</v>
      </c>
      <c r="M9" s="242">
        <v>0</v>
      </c>
      <c r="N9" s="243">
        <v>8084</v>
      </c>
      <c r="O9" s="242">
        <v>0</v>
      </c>
      <c r="P9" s="243">
        <v>8087</v>
      </c>
      <c r="Q9" s="236">
        <f t="shared" si="0"/>
        <v>74.077127415956767</v>
      </c>
    </row>
    <row r="10" spans="1:17" ht="30">
      <c r="A10" s="240">
        <v>2</v>
      </c>
      <c r="B10" s="240" t="s">
        <v>278</v>
      </c>
      <c r="C10" s="240" t="s">
        <v>279</v>
      </c>
      <c r="D10" s="241">
        <v>8276</v>
      </c>
      <c r="E10" s="240">
        <v>3</v>
      </c>
      <c r="F10" s="240">
        <v>0</v>
      </c>
      <c r="G10" s="241">
        <v>8279</v>
      </c>
      <c r="H10" s="242">
        <v>2</v>
      </c>
      <c r="I10" s="242" t="s">
        <v>278</v>
      </c>
      <c r="J10" s="242" t="s">
        <v>279</v>
      </c>
      <c r="K10" s="243">
        <v>6849</v>
      </c>
      <c r="L10" s="242">
        <v>0</v>
      </c>
      <c r="M10" s="242">
        <v>0</v>
      </c>
      <c r="N10" s="242">
        <v>22</v>
      </c>
      <c r="O10" s="242">
        <v>0</v>
      </c>
      <c r="P10" s="243">
        <v>6871</v>
      </c>
      <c r="Q10" s="236">
        <f t="shared" si="0"/>
        <v>82.993115110520606</v>
      </c>
    </row>
    <row r="11" spans="1:17">
      <c r="A11" s="244"/>
      <c r="B11" s="245"/>
      <c r="C11" s="245" t="s">
        <v>274</v>
      </c>
      <c r="D11" s="246">
        <v>19188</v>
      </c>
      <c r="E11" s="245">
        <v>8</v>
      </c>
      <c r="F11" s="245">
        <v>0</v>
      </c>
      <c r="G11" s="246">
        <v>19196</v>
      </c>
      <c r="H11" s="247">
        <v>3</v>
      </c>
      <c r="I11" s="247"/>
      <c r="J11" s="247" t="s">
        <v>274</v>
      </c>
      <c r="K11" s="248">
        <v>6852</v>
      </c>
      <c r="L11" s="247">
        <v>0</v>
      </c>
      <c r="M11" s="247">
        <v>0</v>
      </c>
      <c r="N11" s="248">
        <v>8106</v>
      </c>
      <c r="O11" s="247">
        <v>0</v>
      </c>
      <c r="P11" s="248">
        <v>14958</v>
      </c>
      <c r="Q11" s="236">
        <f t="shared" si="0"/>
        <v>77.922483850802251</v>
      </c>
    </row>
    <row r="12" spans="1:17">
      <c r="C12" s="229" t="s">
        <v>280</v>
      </c>
      <c r="J12" s="229" t="s">
        <v>280</v>
      </c>
      <c r="Q12" s="239"/>
    </row>
    <row r="13" spans="1:17">
      <c r="A13" s="242">
        <v>1</v>
      </c>
      <c r="B13" s="242" t="s">
        <v>278</v>
      </c>
      <c r="C13" s="242" t="s">
        <v>281</v>
      </c>
      <c r="D13" s="243">
        <v>12015</v>
      </c>
      <c r="E13" s="242">
        <v>8</v>
      </c>
      <c r="F13" s="242">
        <v>0</v>
      </c>
      <c r="G13" s="243">
        <v>12023</v>
      </c>
      <c r="H13" s="249">
        <v>1</v>
      </c>
      <c r="I13" s="249" t="s">
        <v>278</v>
      </c>
      <c r="J13" s="249" t="s">
        <v>281</v>
      </c>
      <c r="K13" s="249">
        <v>52</v>
      </c>
      <c r="L13" s="249">
        <v>29</v>
      </c>
      <c r="M13" s="249">
        <v>0</v>
      </c>
      <c r="N13" s="250">
        <v>9337</v>
      </c>
      <c r="O13" s="249">
        <v>0</v>
      </c>
      <c r="P13" s="250">
        <v>9418</v>
      </c>
      <c r="Q13" s="236">
        <f t="shared" si="0"/>
        <v>78.333194710138898</v>
      </c>
    </row>
    <row r="14" spans="1:17">
      <c r="A14" s="242">
        <v>2</v>
      </c>
      <c r="B14" s="242" t="s">
        <v>278</v>
      </c>
      <c r="C14" s="242" t="s">
        <v>282</v>
      </c>
      <c r="D14" s="243">
        <v>10527</v>
      </c>
      <c r="E14" s="242">
        <v>21</v>
      </c>
      <c r="F14" s="242">
        <v>0</v>
      </c>
      <c r="G14" s="243">
        <v>10548</v>
      </c>
      <c r="H14" s="249">
        <v>2</v>
      </c>
      <c r="I14" s="249" t="s">
        <v>278</v>
      </c>
      <c r="J14" s="249" t="s">
        <v>282</v>
      </c>
      <c r="K14" s="250">
        <v>8790</v>
      </c>
      <c r="L14" s="249">
        <v>0</v>
      </c>
      <c r="M14" s="249">
        <v>0</v>
      </c>
      <c r="N14" s="249">
        <v>1</v>
      </c>
      <c r="O14" s="249">
        <v>0</v>
      </c>
      <c r="P14" s="250">
        <v>8791</v>
      </c>
      <c r="Q14" s="236">
        <f t="shared" si="0"/>
        <v>83.342813803564653</v>
      </c>
    </row>
    <row r="15" spans="1:17">
      <c r="A15" s="242">
        <v>3</v>
      </c>
      <c r="B15" s="242" t="s">
        <v>276</v>
      </c>
      <c r="C15" s="242" t="s">
        <v>283</v>
      </c>
      <c r="D15" s="243">
        <v>7860</v>
      </c>
      <c r="E15" s="242">
        <v>4</v>
      </c>
      <c r="F15" s="242">
        <v>0</v>
      </c>
      <c r="G15" s="243">
        <v>7864</v>
      </c>
      <c r="H15" s="249">
        <v>3</v>
      </c>
      <c r="I15" s="249" t="s">
        <v>276</v>
      </c>
      <c r="J15" s="249" t="s">
        <v>283</v>
      </c>
      <c r="K15" s="250">
        <v>6242</v>
      </c>
      <c r="L15" s="249">
        <v>0</v>
      </c>
      <c r="M15" s="249">
        <v>0</v>
      </c>
      <c r="N15" s="249">
        <v>0</v>
      </c>
      <c r="O15" s="249">
        <v>0</v>
      </c>
      <c r="P15" s="250">
        <v>6242</v>
      </c>
      <c r="Q15" s="236">
        <f t="shared" si="0"/>
        <v>79.374364191251274</v>
      </c>
    </row>
    <row r="16" spans="1:17">
      <c r="A16" s="251"/>
      <c r="B16" s="247"/>
      <c r="C16" s="247" t="s">
        <v>274</v>
      </c>
      <c r="D16" s="248">
        <v>30402</v>
      </c>
      <c r="E16" s="247">
        <v>33</v>
      </c>
      <c r="F16" s="247">
        <v>0</v>
      </c>
      <c r="G16" s="248">
        <v>30435</v>
      </c>
      <c r="H16" s="252"/>
      <c r="I16" s="252"/>
      <c r="J16" s="252" t="s">
        <v>274</v>
      </c>
      <c r="K16" s="253">
        <v>15084</v>
      </c>
      <c r="L16" s="252">
        <v>29</v>
      </c>
      <c r="M16" s="252">
        <v>0</v>
      </c>
      <c r="N16" s="253">
        <v>9339</v>
      </c>
      <c r="O16" s="252">
        <v>0</v>
      </c>
      <c r="P16" s="253">
        <v>24452</v>
      </c>
      <c r="Q16" s="236">
        <f t="shared" si="0"/>
        <v>80.341711844915395</v>
      </c>
    </row>
    <row r="17" spans="1:17">
      <c r="C17" s="229" t="s">
        <v>284</v>
      </c>
      <c r="J17" s="229" t="s">
        <v>284</v>
      </c>
      <c r="Q17" s="239"/>
    </row>
    <row r="18" spans="1:17">
      <c r="A18" s="234">
        <v>1</v>
      </c>
      <c r="B18" s="234" t="s">
        <v>276</v>
      </c>
      <c r="C18" s="234" t="s">
        <v>285</v>
      </c>
      <c r="D18" s="235">
        <v>8835</v>
      </c>
      <c r="E18" s="234">
        <v>5</v>
      </c>
      <c r="F18" s="234">
        <v>1</v>
      </c>
      <c r="G18" s="235">
        <v>8841</v>
      </c>
      <c r="H18" s="234">
        <v>1</v>
      </c>
      <c r="I18" s="234" t="s">
        <v>276</v>
      </c>
      <c r="J18" s="234" t="s">
        <v>285</v>
      </c>
      <c r="K18" s="235">
        <v>7178</v>
      </c>
      <c r="L18" s="234">
        <v>12</v>
      </c>
      <c r="M18" s="234">
        <v>0</v>
      </c>
      <c r="N18" s="234">
        <v>11</v>
      </c>
      <c r="O18" s="234">
        <v>0</v>
      </c>
      <c r="P18" s="235">
        <v>7201</v>
      </c>
      <c r="Q18" s="236">
        <f t="shared" ref="Q18:Q22" si="2">P18/G18*100</f>
        <v>81.450062210157228</v>
      </c>
    </row>
    <row r="19" spans="1:17">
      <c r="A19" s="234">
        <v>2</v>
      </c>
      <c r="B19" s="234" t="s">
        <v>278</v>
      </c>
      <c r="C19" s="234" t="s">
        <v>29</v>
      </c>
      <c r="D19" s="235">
        <v>3977</v>
      </c>
      <c r="E19" s="234">
        <v>1</v>
      </c>
      <c r="F19" s="234">
        <v>0</v>
      </c>
      <c r="G19" s="235">
        <v>3978</v>
      </c>
      <c r="H19" s="234">
        <v>2</v>
      </c>
      <c r="I19" s="234" t="s">
        <v>278</v>
      </c>
      <c r="J19" s="234" t="s">
        <v>29</v>
      </c>
      <c r="K19" s="235">
        <v>2221</v>
      </c>
      <c r="L19" s="234">
        <v>0</v>
      </c>
      <c r="M19" s="234">
        <v>0</v>
      </c>
      <c r="N19" s="234">
        <v>0</v>
      </c>
      <c r="O19" s="234">
        <v>0</v>
      </c>
      <c r="P19" s="235">
        <v>2221</v>
      </c>
      <c r="Q19" s="236">
        <f t="shared" si="2"/>
        <v>55.832076420311715</v>
      </c>
    </row>
    <row r="20" spans="1:17">
      <c r="A20" s="254">
        <v>3</v>
      </c>
      <c r="B20" s="254" t="s">
        <v>278</v>
      </c>
      <c r="C20" s="254" t="s">
        <v>112</v>
      </c>
      <c r="D20" s="255">
        <v>3547</v>
      </c>
      <c r="E20" s="254">
        <v>12</v>
      </c>
      <c r="F20" s="254">
        <v>0</v>
      </c>
      <c r="G20" s="255">
        <v>3559</v>
      </c>
      <c r="H20" s="234">
        <v>3</v>
      </c>
      <c r="I20" s="234" t="s">
        <v>278</v>
      </c>
      <c r="J20" s="234" t="s">
        <v>112</v>
      </c>
      <c r="K20" s="234">
        <v>0</v>
      </c>
      <c r="L20" s="234">
        <v>0</v>
      </c>
      <c r="M20" s="234">
        <v>0</v>
      </c>
      <c r="N20" s="235">
        <v>2961</v>
      </c>
      <c r="O20" s="234">
        <v>0</v>
      </c>
      <c r="P20" s="235">
        <v>2961</v>
      </c>
      <c r="Q20" s="236">
        <f t="shared" si="2"/>
        <v>83.197527395335769</v>
      </c>
    </row>
    <row r="21" spans="1:17">
      <c r="A21" s="234">
        <v>4</v>
      </c>
      <c r="B21" s="254" t="s">
        <v>278</v>
      </c>
      <c r="C21" s="254" t="s">
        <v>286</v>
      </c>
      <c r="D21" s="255">
        <v>3757</v>
      </c>
      <c r="E21" s="254">
        <v>2</v>
      </c>
      <c r="F21" s="254">
        <v>0</v>
      </c>
      <c r="G21" s="255">
        <v>3759</v>
      </c>
      <c r="H21" s="234">
        <v>4</v>
      </c>
      <c r="I21" s="234" t="s">
        <v>278</v>
      </c>
      <c r="J21" s="234" t="s">
        <v>286</v>
      </c>
      <c r="K21" s="234">
        <v>0</v>
      </c>
      <c r="L21" s="234">
        <v>0</v>
      </c>
      <c r="M21" s="234">
        <v>0</v>
      </c>
      <c r="N21" s="235">
        <v>3652</v>
      </c>
      <c r="O21" s="234">
        <v>0</v>
      </c>
      <c r="P21" s="235">
        <v>3652</v>
      </c>
      <c r="Q21" s="236">
        <f t="shared" si="2"/>
        <v>97.153498270816712</v>
      </c>
    </row>
    <row r="22" spans="1:17">
      <c r="A22" s="238"/>
      <c r="B22" s="232"/>
      <c r="C22" s="232" t="s">
        <v>274</v>
      </c>
      <c r="D22" s="237">
        <f>SUM(D18:D21)</f>
        <v>20116</v>
      </c>
      <c r="E22" s="232">
        <f>SUM(E18:E21)</f>
        <v>20</v>
      </c>
      <c r="F22" s="232">
        <f>SUM(F18:F21)</f>
        <v>1</v>
      </c>
      <c r="G22" s="237">
        <f>SUM(G18:G21)</f>
        <v>20137</v>
      </c>
      <c r="H22" s="232"/>
      <c r="I22" s="232"/>
      <c r="J22" s="232" t="s">
        <v>274</v>
      </c>
      <c r="K22" s="237">
        <f t="shared" ref="K22:P22" si="3">SUM(K18:K21)</f>
        <v>9399</v>
      </c>
      <c r="L22" s="232">
        <f t="shared" si="3"/>
        <v>12</v>
      </c>
      <c r="M22" s="232">
        <f t="shared" si="3"/>
        <v>0</v>
      </c>
      <c r="N22" s="232">
        <f t="shared" si="3"/>
        <v>6624</v>
      </c>
      <c r="O22" s="232">
        <f t="shared" si="3"/>
        <v>0</v>
      </c>
      <c r="P22" s="237">
        <f t="shared" si="3"/>
        <v>16035</v>
      </c>
      <c r="Q22" s="236">
        <f t="shared" si="2"/>
        <v>79.629537666981179</v>
      </c>
    </row>
    <row r="23" spans="1:17">
      <c r="C23" s="229" t="s">
        <v>287</v>
      </c>
      <c r="J23" s="229" t="s">
        <v>287</v>
      </c>
      <c r="Q23" s="239"/>
    </row>
    <row r="24" spans="1:17">
      <c r="A24" s="240">
        <v>1</v>
      </c>
      <c r="B24" s="240" t="s">
        <v>276</v>
      </c>
      <c r="C24" s="240" t="s">
        <v>288</v>
      </c>
      <c r="D24" s="241">
        <v>16366</v>
      </c>
      <c r="E24" s="240">
        <v>6</v>
      </c>
      <c r="F24" s="240">
        <v>0</v>
      </c>
      <c r="G24" s="241">
        <v>16372</v>
      </c>
      <c r="H24" s="240">
        <v>1</v>
      </c>
      <c r="I24" s="240" t="s">
        <v>276</v>
      </c>
      <c r="J24" s="240" t="s">
        <v>288</v>
      </c>
      <c r="K24" s="241">
        <v>9264</v>
      </c>
      <c r="L24" s="240">
        <v>2</v>
      </c>
      <c r="M24" s="240">
        <v>0</v>
      </c>
      <c r="N24" s="240">
        <v>7</v>
      </c>
      <c r="O24" s="240">
        <v>0</v>
      </c>
      <c r="P24" s="241">
        <v>9273</v>
      </c>
      <c r="Q24" s="236">
        <f t="shared" ref="Q24:Q27" si="4">P24/G24*100</f>
        <v>56.639384314683603</v>
      </c>
    </row>
    <row r="25" spans="1:17">
      <c r="A25" s="240">
        <v>2</v>
      </c>
      <c r="B25" s="240" t="s">
        <v>278</v>
      </c>
      <c r="C25" s="240" t="s">
        <v>289</v>
      </c>
      <c r="D25" s="241">
        <v>10621</v>
      </c>
      <c r="E25" s="240">
        <v>0</v>
      </c>
      <c r="F25" s="240">
        <v>0</v>
      </c>
      <c r="G25" s="241">
        <v>10621</v>
      </c>
      <c r="H25" s="240">
        <v>2</v>
      </c>
      <c r="I25" s="240" t="s">
        <v>278</v>
      </c>
      <c r="J25" s="240" t="s">
        <v>289</v>
      </c>
      <c r="K25" s="241">
        <v>7800</v>
      </c>
      <c r="L25" s="240">
        <v>2</v>
      </c>
      <c r="M25" s="240">
        <v>0</v>
      </c>
      <c r="N25" s="240">
        <v>56</v>
      </c>
      <c r="O25" s="240">
        <v>0</v>
      </c>
      <c r="P25" s="241">
        <v>7858</v>
      </c>
      <c r="Q25" s="236">
        <f t="shared" si="4"/>
        <v>73.985500423688919</v>
      </c>
    </row>
    <row r="26" spans="1:17" ht="30">
      <c r="A26" s="240">
        <v>3</v>
      </c>
      <c r="B26" s="240" t="s">
        <v>278</v>
      </c>
      <c r="C26" s="240" t="s">
        <v>290</v>
      </c>
      <c r="D26" s="241">
        <v>6251</v>
      </c>
      <c r="E26" s="240">
        <v>6</v>
      </c>
      <c r="F26" s="240">
        <v>0</v>
      </c>
      <c r="G26" s="241">
        <v>6257</v>
      </c>
      <c r="H26" s="240">
        <v>3</v>
      </c>
      <c r="I26" s="240" t="s">
        <v>278</v>
      </c>
      <c r="J26" s="240" t="s">
        <v>290</v>
      </c>
      <c r="K26" s="240">
        <v>18</v>
      </c>
      <c r="L26" s="240">
        <v>13</v>
      </c>
      <c r="M26" s="240">
        <v>0</v>
      </c>
      <c r="N26" s="241">
        <v>6023</v>
      </c>
      <c r="O26" s="240">
        <v>0</v>
      </c>
      <c r="P26" s="241">
        <v>6054</v>
      </c>
      <c r="Q26" s="236">
        <f t="shared" si="4"/>
        <v>96.75563369026689</v>
      </c>
    </row>
    <row r="27" spans="1:17">
      <c r="A27" s="244"/>
      <c r="B27" s="245"/>
      <c r="C27" s="245" t="s">
        <v>274</v>
      </c>
      <c r="D27" s="246">
        <v>33238</v>
      </c>
      <c r="E27" s="245">
        <v>12</v>
      </c>
      <c r="F27" s="245">
        <v>0</v>
      </c>
      <c r="G27" s="246">
        <v>33250</v>
      </c>
      <c r="H27" s="245"/>
      <c r="I27" s="245"/>
      <c r="J27" s="245" t="s">
        <v>274</v>
      </c>
      <c r="K27" s="246">
        <v>17082</v>
      </c>
      <c r="L27" s="245">
        <v>17</v>
      </c>
      <c r="M27" s="245">
        <v>0</v>
      </c>
      <c r="N27" s="246">
        <v>6086</v>
      </c>
      <c r="O27" s="245">
        <v>0</v>
      </c>
      <c r="P27" s="246">
        <v>23185</v>
      </c>
      <c r="Q27" s="236">
        <f t="shared" si="4"/>
        <v>69.729323308270679</v>
      </c>
    </row>
    <row r="28" spans="1:17" ht="21">
      <c r="A28" s="626" t="s">
        <v>291</v>
      </c>
      <c r="B28" s="626"/>
      <c r="C28" s="626"/>
      <c r="D28" s="626"/>
      <c r="E28" s="626"/>
      <c r="F28" s="626"/>
      <c r="G28" s="626"/>
    </row>
    <row r="29" spans="1:17" ht="31.5">
      <c r="A29" s="256">
        <v>1</v>
      </c>
      <c r="B29" s="257" t="s">
        <v>292</v>
      </c>
      <c r="C29" s="257" t="s">
        <v>260</v>
      </c>
      <c r="D29" s="258" t="s">
        <v>293</v>
      </c>
      <c r="E29" s="258" t="s">
        <v>294</v>
      </c>
      <c r="F29" s="258" t="s">
        <v>295</v>
      </c>
      <c r="G29" s="258" t="s">
        <v>296</v>
      </c>
    </row>
    <row r="30" spans="1:17" ht="30">
      <c r="A30" s="240"/>
      <c r="B30" s="234" t="s">
        <v>270</v>
      </c>
      <c r="C30" s="234" t="s">
        <v>271</v>
      </c>
      <c r="D30" s="259">
        <v>78.59</v>
      </c>
      <c r="E30" s="259">
        <v>98.79</v>
      </c>
      <c r="F30" s="259">
        <v>1.19</v>
      </c>
      <c r="G30" s="259">
        <v>1.46</v>
      </c>
    </row>
    <row r="31" spans="1:17" ht="30">
      <c r="A31" s="240">
        <v>2</v>
      </c>
      <c r="B31" s="234" t="s">
        <v>270</v>
      </c>
      <c r="C31" s="234" t="s">
        <v>9</v>
      </c>
      <c r="D31" s="260">
        <v>92.95</v>
      </c>
      <c r="E31" s="260">
        <v>98.31</v>
      </c>
      <c r="F31" s="260">
        <v>1.66</v>
      </c>
      <c r="G31" s="260">
        <v>1.56</v>
      </c>
    </row>
    <row r="32" spans="1:17" ht="30">
      <c r="A32" s="240">
        <v>3</v>
      </c>
      <c r="B32" s="234" t="s">
        <v>270</v>
      </c>
      <c r="C32" s="234" t="s">
        <v>272</v>
      </c>
      <c r="D32" s="260">
        <v>72.64</v>
      </c>
      <c r="E32" s="260">
        <v>97.66</v>
      </c>
      <c r="F32" s="260">
        <v>2.2599999999999998</v>
      </c>
      <c r="G32" s="260">
        <v>3.48</v>
      </c>
    </row>
    <row r="33" spans="1:7" customFormat="1" ht="30">
      <c r="A33" s="240">
        <v>4</v>
      </c>
      <c r="B33" s="234" t="s">
        <v>270</v>
      </c>
      <c r="C33" s="234" t="s">
        <v>273</v>
      </c>
      <c r="D33" s="260">
        <v>73.069999999999993</v>
      </c>
      <c r="E33" s="260">
        <v>98.34</v>
      </c>
      <c r="F33" s="260">
        <v>1.63</v>
      </c>
      <c r="G33" s="260">
        <v>2.1800000000000002</v>
      </c>
    </row>
    <row r="34" spans="1:7" customFormat="1">
      <c r="A34" s="61"/>
      <c r="B34" s="261" t="s">
        <v>275</v>
      </c>
      <c r="C34" s="261"/>
      <c r="D34" s="229"/>
      <c r="E34" s="261"/>
      <c r="F34" s="229"/>
      <c r="G34" s="261"/>
    </row>
    <row r="35" spans="1:7" customFormat="1">
      <c r="A35" s="61"/>
      <c r="B35" s="240" t="s">
        <v>276</v>
      </c>
      <c r="C35" s="240" t="s">
        <v>277</v>
      </c>
      <c r="D35" s="262">
        <v>80.02</v>
      </c>
      <c r="E35" s="262">
        <v>99.03</v>
      </c>
      <c r="F35" s="262">
        <v>0.96</v>
      </c>
      <c r="G35" s="262">
        <v>1.06</v>
      </c>
    </row>
    <row r="36" spans="1:7" customFormat="1">
      <c r="A36" s="61"/>
      <c r="B36" s="240" t="s">
        <v>278</v>
      </c>
      <c r="C36" s="240" t="s">
        <v>279</v>
      </c>
      <c r="D36" s="262">
        <v>64.84</v>
      </c>
      <c r="E36" s="262">
        <v>98.1</v>
      </c>
      <c r="F36" s="262">
        <v>1.86</v>
      </c>
      <c r="G36" s="262">
        <v>2.09</v>
      </c>
    </row>
    <row r="37" spans="1:7" customFormat="1">
      <c r="A37" s="61"/>
      <c r="B37" s="261" t="s">
        <v>280</v>
      </c>
      <c r="C37" s="261"/>
      <c r="D37" s="261"/>
      <c r="E37" s="261"/>
      <c r="F37" s="229"/>
      <c r="G37" s="261"/>
    </row>
    <row r="38" spans="1:7" customFormat="1">
      <c r="A38" s="61"/>
      <c r="B38" s="242" t="s">
        <v>278</v>
      </c>
      <c r="C38" s="242" t="s">
        <v>281</v>
      </c>
      <c r="D38" s="263">
        <v>95.74</v>
      </c>
      <c r="E38" s="263">
        <v>98.47</v>
      </c>
      <c r="F38" s="263">
        <v>1.52</v>
      </c>
      <c r="G38" s="263">
        <v>0.76</v>
      </c>
    </row>
    <row r="39" spans="1:7" customFormat="1">
      <c r="A39" s="61"/>
      <c r="B39" s="242" t="s">
        <v>278</v>
      </c>
      <c r="C39" s="242" t="s">
        <v>282</v>
      </c>
      <c r="D39" s="263">
        <v>91.14</v>
      </c>
      <c r="E39" s="263">
        <v>97.9</v>
      </c>
      <c r="F39" s="263">
        <v>2.0499999999999998</v>
      </c>
      <c r="G39" s="263">
        <v>2.41</v>
      </c>
    </row>
    <row r="40" spans="1:7" customFormat="1">
      <c r="A40" s="61"/>
      <c r="B40" s="242" t="s">
        <v>276</v>
      </c>
      <c r="C40" s="242" t="s">
        <v>283</v>
      </c>
      <c r="D40" s="263">
        <v>91.12</v>
      </c>
      <c r="E40" s="263">
        <v>98.88</v>
      </c>
      <c r="F40" s="263">
        <v>1.1000000000000001</v>
      </c>
      <c r="G40" s="263">
        <v>1.83</v>
      </c>
    </row>
    <row r="41" spans="1:7" customFormat="1">
      <c r="A41" s="61"/>
      <c r="B41" s="261" t="s">
        <v>284</v>
      </c>
      <c r="C41" s="261"/>
      <c r="D41" s="261"/>
      <c r="E41" s="261"/>
      <c r="F41" s="229"/>
      <c r="G41" s="261"/>
    </row>
    <row r="42" spans="1:7" customFormat="1">
      <c r="A42" s="61"/>
      <c r="B42" s="234" t="s">
        <v>276</v>
      </c>
      <c r="C42" s="234" t="s">
        <v>285</v>
      </c>
      <c r="D42" s="260">
        <v>63.5</v>
      </c>
      <c r="E42" s="260">
        <v>97.61</v>
      </c>
      <c r="F42" s="260">
        <v>2.31</v>
      </c>
      <c r="G42" s="260">
        <v>3.08</v>
      </c>
    </row>
    <row r="43" spans="1:7" customFormat="1">
      <c r="A43" s="61"/>
      <c r="B43" s="234" t="s">
        <v>278</v>
      </c>
      <c r="C43" s="234" t="s">
        <v>29</v>
      </c>
      <c r="D43" s="260">
        <v>92.88</v>
      </c>
      <c r="E43" s="260">
        <v>98.44</v>
      </c>
      <c r="F43" s="260">
        <v>1.51</v>
      </c>
      <c r="G43" s="260">
        <v>3.44</v>
      </c>
    </row>
    <row r="44" spans="1:7" customFormat="1">
      <c r="A44" s="61"/>
      <c r="B44" s="254" t="s">
        <v>278</v>
      </c>
      <c r="C44" s="254" t="s">
        <v>112</v>
      </c>
      <c r="D44" s="261">
        <v>88.55</v>
      </c>
      <c r="E44" s="261">
        <v>96.81</v>
      </c>
      <c r="F44" s="261">
        <v>3.16</v>
      </c>
      <c r="G44" s="261">
        <v>1.05</v>
      </c>
    </row>
    <row r="45" spans="1:7" customFormat="1">
      <c r="A45" s="61"/>
      <c r="B45" s="254" t="s">
        <v>278</v>
      </c>
      <c r="C45" s="254" t="s">
        <v>286</v>
      </c>
      <c r="D45" s="261">
        <v>90.34</v>
      </c>
      <c r="E45" s="261">
        <v>98.59</v>
      </c>
      <c r="F45" s="261">
        <v>1.37</v>
      </c>
      <c r="G45" s="261">
        <v>3.41</v>
      </c>
    </row>
    <row r="46" spans="1:7" customFormat="1">
      <c r="A46" s="61"/>
      <c r="B46" s="261" t="s">
        <v>287</v>
      </c>
      <c r="C46" s="261"/>
      <c r="D46" s="261"/>
      <c r="E46" s="229"/>
      <c r="F46" s="261"/>
      <c r="G46" s="261"/>
    </row>
    <row r="47" spans="1:7" customFormat="1">
      <c r="A47" s="61"/>
      <c r="B47" s="240" t="s">
        <v>276</v>
      </c>
      <c r="C47" s="240" t="s">
        <v>288</v>
      </c>
      <c r="D47" s="262">
        <v>68.42</v>
      </c>
      <c r="E47" s="262">
        <v>98.75</v>
      </c>
      <c r="F47" s="262">
        <v>1.23</v>
      </c>
      <c r="G47" s="262">
        <v>1.5</v>
      </c>
    </row>
    <row r="48" spans="1:7" customFormat="1">
      <c r="A48" s="61"/>
      <c r="B48" s="240" t="s">
        <v>278</v>
      </c>
      <c r="C48" s="240" t="s">
        <v>289</v>
      </c>
      <c r="D48" s="262">
        <v>78.64</v>
      </c>
      <c r="E48" s="262">
        <v>98.26</v>
      </c>
      <c r="F48" s="262">
        <v>1.69</v>
      </c>
      <c r="G48" s="262">
        <v>2.7</v>
      </c>
    </row>
    <row r="49" spans="1:7" customFormat="1" ht="30">
      <c r="A49" s="61"/>
      <c r="B49" s="240" t="s">
        <v>278</v>
      </c>
      <c r="C49" s="240" t="s">
        <v>290</v>
      </c>
      <c r="D49" s="262">
        <v>75.8</v>
      </c>
      <c r="E49" s="262">
        <v>99.15</v>
      </c>
      <c r="F49" s="262">
        <v>0.83</v>
      </c>
      <c r="G49" s="262">
        <v>1.67</v>
      </c>
    </row>
  </sheetData>
  <mergeCells count="2">
    <mergeCell ref="A1:G1"/>
    <mergeCell ref="A28:G28"/>
  </mergeCells>
  <conditionalFormatting sqref="K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rightToLeft="1" zoomScale="55" zoomScaleNormal="55" workbookViewId="0">
      <selection activeCell="X4" sqref="X4"/>
    </sheetView>
  </sheetViews>
  <sheetFormatPr defaultColWidth="35.7109375" defaultRowHeight="32.25"/>
  <cols>
    <col min="1" max="1" width="7" style="69" customWidth="1"/>
    <col min="2" max="2" width="8.5703125" style="94" customWidth="1"/>
    <col min="3" max="3" width="19.42578125" style="94" customWidth="1"/>
    <col min="4" max="4" width="19" style="94" customWidth="1"/>
    <col min="5" max="5" width="10.85546875" style="94" customWidth="1"/>
    <col min="6" max="6" width="16.28515625" style="94" customWidth="1"/>
    <col min="7" max="7" width="13.7109375" style="107" customWidth="1"/>
    <col min="8" max="8" width="7.7109375" style="94" customWidth="1"/>
    <col min="9" max="9" width="11" style="108" customWidth="1"/>
    <col min="10" max="10" width="8.85546875" style="94" customWidth="1"/>
    <col min="11" max="11" width="7.7109375" style="94" customWidth="1"/>
    <col min="12" max="12" width="8.28515625" style="94" customWidth="1"/>
    <col min="13" max="13" width="9" style="108" customWidth="1"/>
    <col min="14" max="14" width="8.85546875" style="94" customWidth="1"/>
    <col min="15" max="15" width="7.7109375" style="109" customWidth="1"/>
    <col min="16" max="16" width="12.5703125" style="94" customWidth="1"/>
    <col min="17" max="17" width="14.42578125" style="108" customWidth="1"/>
    <col min="18" max="18" width="10.7109375" style="69" customWidth="1"/>
    <col min="19" max="19" width="9.140625" style="105" customWidth="1"/>
    <col min="20" max="20" width="9.140625" style="104" customWidth="1"/>
    <col min="21" max="21" width="13.42578125" style="69" customWidth="1"/>
    <col min="22" max="22" width="7.7109375" style="104" customWidth="1"/>
    <col min="23" max="23" width="12" style="105" customWidth="1"/>
    <col min="24" max="24" width="7.7109375" style="104" customWidth="1"/>
    <col min="25" max="25" width="7.7109375" style="105" customWidth="1"/>
    <col min="26" max="26" width="8" style="104" customWidth="1"/>
    <col min="27" max="27" width="10.28515625" style="105" customWidth="1"/>
    <col min="28" max="16384" width="35.7109375" style="94"/>
  </cols>
  <sheetData>
    <row r="1" spans="1:27" s="69" customFormat="1" ht="32.25" customHeight="1" thickTop="1" thickBot="1">
      <c r="B1" s="484" t="s">
        <v>153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</row>
    <row r="2" spans="1:27" s="76" customFormat="1" ht="33" customHeight="1" thickTop="1" thickBot="1">
      <c r="A2" s="73"/>
      <c r="B2" s="486" t="s">
        <v>0</v>
      </c>
      <c r="C2" s="486" t="s">
        <v>154</v>
      </c>
      <c r="D2" s="486" t="s">
        <v>1</v>
      </c>
      <c r="E2" s="486" t="s">
        <v>155</v>
      </c>
      <c r="F2" s="484" t="s">
        <v>156</v>
      </c>
      <c r="G2" s="485"/>
      <c r="H2" s="485"/>
      <c r="I2" s="485"/>
      <c r="J2" s="485"/>
      <c r="K2" s="485"/>
      <c r="L2" s="485"/>
      <c r="M2" s="485"/>
      <c r="N2" s="485"/>
      <c r="O2" s="485"/>
      <c r="P2" s="489"/>
      <c r="Q2" s="490"/>
      <c r="R2" s="489"/>
      <c r="S2" s="489"/>
      <c r="T2" s="489"/>
      <c r="U2" s="489"/>
      <c r="V2" s="485"/>
      <c r="W2" s="485"/>
      <c r="X2" s="485"/>
      <c r="Y2" s="485"/>
      <c r="Z2" s="485"/>
      <c r="AA2" s="485"/>
    </row>
    <row r="3" spans="1:27" s="76" customFormat="1" ht="94.5" customHeight="1" thickTop="1" thickBot="1">
      <c r="A3" s="73"/>
      <c r="B3" s="487"/>
      <c r="C3" s="487"/>
      <c r="D3" s="487"/>
      <c r="E3" s="487"/>
      <c r="F3" s="471" t="s">
        <v>304</v>
      </c>
      <c r="G3" s="472"/>
      <c r="H3" s="471" t="s">
        <v>311</v>
      </c>
      <c r="I3" s="472"/>
      <c r="J3" s="471" t="s">
        <v>312</v>
      </c>
      <c r="K3" s="473"/>
      <c r="L3" s="482" t="s">
        <v>313</v>
      </c>
      <c r="M3" s="483"/>
      <c r="N3" s="482" t="s">
        <v>314</v>
      </c>
      <c r="O3" s="483"/>
      <c r="P3" s="491" t="s">
        <v>315</v>
      </c>
      <c r="Q3" s="492"/>
      <c r="R3" s="491" t="s">
        <v>316</v>
      </c>
      <c r="S3" s="449"/>
      <c r="T3" s="493" t="s">
        <v>317</v>
      </c>
      <c r="U3" s="494"/>
      <c r="V3" s="495" t="s">
        <v>318</v>
      </c>
      <c r="W3" s="483"/>
      <c r="X3" s="482" t="s">
        <v>319</v>
      </c>
      <c r="Y3" s="496"/>
      <c r="Z3" s="495" t="s">
        <v>320</v>
      </c>
      <c r="AA3" s="483"/>
    </row>
    <row r="4" spans="1:27" s="76" customFormat="1" ht="378" customHeight="1" thickTop="1" thickBot="1">
      <c r="A4" s="97"/>
      <c r="B4" s="487"/>
      <c r="C4" s="487"/>
      <c r="D4" s="488"/>
      <c r="E4" s="487"/>
      <c r="F4" s="267" t="s">
        <v>305</v>
      </c>
      <c r="G4" s="98" t="s">
        <v>306</v>
      </c>
      <c r="H4" s="275" t="s">
        <v>307</v>
      </c>
      <c r="I4" s="276" t="s">
        <v>308</v>
      </c>
      <c r="J4" s="99" t="s">
        <v>309</v>
      </c>
      <c r="K4" s="278" t="s">
        <v>310</v>
      </c>
      <c r="L4" s="280" t="s">
        <v>321</v>
      </c>
      <c r="M4" s="276" t="s">
        <v>310</v>
      </c>
      <c r="N4" s="280" t="s">
        <v>158</v>
      </c>
      <c r="O4" s="276" t="s">
        <v>310</v>
      </c>
      <c r="P4" s="280" t="s">
        <v>157</v>
      </c>
      <c r="Q4" s="276" t="s">
        <v>310</v>
      </c>
      <c r="R4" s="280" t="s">
        <v>158</v>
      </c>
      <c r="S4" s="276" t="s">
        <v>310</v>
      </c>
      <c r="T4" s="100" t="s">
        <v>158</v>
      </c>
      <c r="U4" s="276" t="s">
        <v>310</v>
      </c>
      <c r="V4" s="282" t="s">
        <v>157</v>
      </c>
      <c r="W4" s="276" t="s">
        <v>310</v>
      </c>
      <c r="X4" s="282" t="s">
        <v>158</v>
      </c>
      <c r="Y4" s="276" t="s">
        <v>310</v>
      </c>
      <c r="Z4" s="283" t="s">
        <v>158</v>
      </c>
      <c r="AA4" s="276" t="s">
        <v>310</v>
      </c>
    </row>
    <row r="5" spans="1:27" s="28" customFormat="1" ht="26.25" customHeight="1" thickTop="1">
      <c r="A5" s="27"/>
      <c r="B5" s="270">
        <v>1</v>
      </c>
      <c r="C5" s="480" t="s">
        <v>159</v>
      </c>
      <c r="D5" s="26" t="s">
        <v>160</v>
      </c>
      <c r="E5" s="274">
        <v>300</v>
      </c>
      <c r="F5" s="272">
        <v>2</v>
      </c>
      <c r="G5" s="268"/>
      <c r="H5" s="38">
        <v>15</v>
      </c>
      <c r="I5" s="277"/>
      <c r="J5" s="172">
        <v>180</v>
      </c>
      <c r="K5" s="277"/>
      <c r="L5" s="281">
        <v>15</v>
      </c>
      <c r="M5" s="277"/>
      <c r="N5" s="281">
        <v>2</v>
      </c>
      <c r="O5" s="285"/>
      <c r="P5" s="281">
        <v>20</v>
      </c>
      <c r="Q5" s="277"/>
      <c r="R5" s="281">
        <v>3</v>
      </c>
      <c r="S5" s="277"/>
      <c r="T5" s="171">
        <v>2</v>
      </c>
      <c r="U5" s="277"/>
      <c r="V5" s="103">
        <v>9</v>
      </c>
      <c r="W5" s="277"/>
      <c r="X5" s="103">
        <v>2</v>
      </c>
      <c r="Y5" s="277"/>
      <c r="Z5" s="284">
        <v>25</v>
      </c>
      <c r="AA5" s="277"/>
    </row>
    <row r="6" spans="1:27" ht="20.100000000000001" customHeight="1">
      <c r="B6" s="9">
        <v>2</v>
      </c>
      <c r="C6" s="481"/>
      <c r="D6" s="271" t="s">
        <v>161</v>
      </c>
      <c r="E6" s="274">
        <v>197</v>
      </c>
      <c r="F6" s="273">
        <v>1</v>
      </c>
      <c r="G6" s="269"/>
      <c r="H6" s="38">
        <v>10</v>
      </c>
      <c r="I6" s="277"/>
      <c r="J6" s="38">
        <v>120</v>
      </c>
      <c r="K6" s="277"/>
      <c r="L6" s="281">
        <v>10</v>
      </c>
      <c r="M6" s="277"/>
      <c r="N6" s="281">
        <v>1</v>
      </c>
      <c r="O6" s="285"/>
      <c r="P6" s="281">
        <v>10</v>
      </c>
      <c r="Q6" s="277"/>
      <c r="R6" s="281">
        <v>2</v>
      </c>
      <c r="S6" s="277"/>
      <c r="T6" s="103">
        <v>2</v>
      </c>
      <c r="U6" s="277"/>
      <c r="V6" s="103">
        <v>6</v>
      </c>
      <c r="W6" s="277"/>
      <c r="X6" s="103">
        <v>1</v>
      </c>
      <c r="Y6" s="277"/>
      <c r="Z6" s="284">
        <v>15</v>
      </c>
      <c r="AA6" s="277"/>
    </row>
    <row r="7" spans="1:27" ht="20.100000000000001" customHeight="1">
      <c r="B7" s="9">
        <v>3</v>
      </c>
      <c r="C7" s="477" t="s">
        <v>162</v>
      </c>
      <c r="D7" s="101" t="s">
        <v>163</v>
      </c>
      <c r="E7" s="101">
        <v>224</v>
      </c>
      <c r="F7" s="102">
        <v>1</v>
      </c>
      <c r="G7" s="279"/>
      <c r="H7" s="38">
        <v>12</v>
      </c>
      <c r="I7" s="277"/>
      <c r="J7" s="38">
        <v>200</v>
      </c>
      <c r="K7" s="277"/>
      <c r="L7" s="38">
        <v>11</v>
      </c>
      <c r="M7" s="277"/>
      <c r="N7" s="38">
        <v>1</v>
      </c>
      <c r="O7" s="285"/>
      <c r="P7" s="38">
        <v>20</v>
      </c>
      <c r="Q7" s="277"/>
      <c r="R7" s="38">
        <v>4</v>
      </c>
      <c r="S7" s="277"/>
      <c r="T7" s="103">
        <v>2</v>
      </c>
      <c r="U7" s="277"/>
      <c r="V7" s="103">
        <v>10</v>
      </c>
      <c r="W7" s="277"/>
      <c r="X7" s="103">
        <v>1</v>
      </c>
      <c r="Y7" s="277"/>
      <c r="Z7" s="103">
        <v>20</v>
      </c>
      <c r="AA7" s="277"/>
    </row>
    <row r="8" spans="1:27" ht="20.100000000000001" customHeight="1">
      <c r="B8" s="9">
        <v>4</v>
      </c>
      <c r="C8" s="478"/>
      <c r="D8" s="101" t="s">
        <v>164</v>
      </c>
      <c r="E8" s="101">
        <v>139</v>
      </c>
      <c r="F8" s="102">
        <v>1</v>
      </c>
      <c r="G8" s="279"/>
      <c r="H8" s="38">
        <v>10</v>
      </c>
      <c r="I8" s="277"/>
      <c r="J8" s="38">
        <v>80</v>
      </c>
      <c r="K8" s="277"/>
      <c r="L8" s="38">
        <v>6</v>
      </c>
      <c r="M8" s="277"/>
      <c r="N8" s="38">
        <v>1</v>
      </c>
      <c r="O8" s="285"/>
      <c r="P8" s="38">
        <v>8</v>
      </c>
      <c r="Q8" s="277"/>
      <c r="R8" s="38">
        <v>1</v>
      </c>
      <c r="S8" s="277"/>
      <c r="T8" s="103">
        <v>1</v>
      </c>
      <c r="U8" s="277"/>
      <c r="V8" s="103">
        <v>4</v>
      </c>
      <c r="W8" s="277"/>
      <c r="X8" s="103">
        <v>1</v>
      </c>
      <c r="Y8" s="277"/>
      <c r="Z8" s="103">
        <v>14</v>
      </c>
      <c r="AA8" s="277"/>
    </row>
    <row r="9" spans="1:27" ht="20.100000000000001" customHeight="1">
      <c r="B9" s="9">
        <v>5</v>
      </c>
      <c r="C9" s="479"/>
      <c r="D9" s="101" t="s">
        <v>165</v>
      </c>
      <c r="E9" s="101">
        <v>20</v>
      </c>
      <c r="F9" s="102">
        <v>1</v>
      </c>
      <c r="G9" s="279"/>
      <c r="H9" s="38">
        <v>8</v>
      </c>
      <c r="I9" s="277"/>
      <c r="J9" s="38">
        <v>20</v>
      </c>
      <c r="K9" s="277"/>
      <c r="L9" s="38">
        <v>2</v>
      </c>
      <c r="M9" s="277"/>
      <c r="N9" s="38">
        <v>1</v>
      </c>
      <c r="O9" s="285"/>
      <c r="P9" s="38">
        <v>2</v>
      </c>
      <c r="Q9" s="277"/>
      <c r="R9" s="38">
        <v>1</v>
      </c>
      <c r="S9" s="277"/>
      <c r="T9" s="103">
        <v>1</v>
      </c>
      <c r="U9" s="277"/>
      <c r="V9" s="103">
        <v>1</v>
      </c>
      <c r="W9" s="277"/>
      <c r="X9" s="103">
        <v>1</v>
      </c>
      <c r="Y9" s="277"/>
      <c r="Z9" s="103">
        <v>4</v>
      </c>
      <c r="AA9" s="277"/>
    </row>
    <row r="10" spans="1:27" ht="20.100000000000001" customHeight="1">
      <c r="B10" s="9">
        <v>6</v>
      </c>
      <c r="C10" s="474" t="s">
        <v>166</v>
      </c>
      <c r="D10" s="101" t="s">
        <v>167</v>
      </c>
      <c r="E10" s="101">
        <v>80</v>
      </c>
      <c r="F10" s="102">
        <v>1</v>
      </c>
      <c r="G10" s="279"/>
      <c r="H10" s="38">
        <v>10</v>
      </c>
      <c r="I10" s="277"/>
      <c r="J10" s="38">
        <v>50</v>
      </c>
      <c r="K10" s="277"/>
      <c r="L10" s="38">
        <v>5</v>
      </c>
      <c r="M10" s="277"/>
      <c r="N10" s="38">
        <v>1</v>
      </c>
      <c r="O10" s="285"/>
      <c r="P10" s="38">
        <v>10</v>
      </c>
      <c r="Q10" s="277"/>
      <c r="R10" s="38">
        <v>2</v>
      </c>
      <c r="S10" s="277"/>
      <c r="T10" s="103">
        <v>1</v>
      </c>
      <c r="U10" s="277"/>
      <c r="V10" s="103">
        <v>2</v>
      </c>
      <c r="W10" s="277"/>
      <c r="X10" s="103">
        <v>1</v>
      </c>
      <c r="Y10" s="277"/>
      <c r="Z10" s="103">
        <v>27</v>
      </c>
      <c r="AA10" s="277"/>
    </row>
    <row r="11" spans="1:27" ht="20.100000000000001" customHeight="1">
      <c r="B11" s="9">
        <v>7</v>
      </c>
      <c r="C11" s="475"/>
      <c r="D11" s="101" t="s">
        <v>168</v>
      </c>
      <c r="E11" s="101">
        <v>279</v>
      </c>
      <c r="F11" s="102">
        <v>2</v>
      </c>
      <c r="G11" s="279"/>
      <c r="H11" s="38">
        <v>20</v>
      </c>
      <c r="I11" s="277"/>
      <c r="J11" s="38">
        <v>250</v>
      </c>
      <c r="K11" s="277"/>
      <c r="L11" s="38">
        <v>15</v>
      </c>
      <c r="M11" s="277"/>
      <c r="N11" s="38">
        <v>2</v>
      </c>
      <c r="O11" s="285"/>
      <c r="P11" s="37">
        <v>20</v>
      </c>
      <c r="Q11" s="277"/>
      <c r="R11" s="38">
        <v>3</v>
      </c>
      <c r="S11" s="277"/>
      <c r="T11" s="103">
        <v>3</v>
      </c>
      <c r="U11" s="277"/>
      <c r="V11" s="103">
        <v>13</v>
      </c>
      <c r="W11" s="277"/>
      <c r="X11" s="103">
        <v>2</v>
      </c>
      <c r="Y11" s="277"/>
      <c r="Z11" s="103">
        <v>8</v>
      </c>
      <c r="AA11" s="277"/>
    </row>
    <row r="12" spans="1:27" ht="20.100000000000001" customHeight="1">
      <c r="B12" s="9">
        <v>8</v>
      </c>
      <c r="C12" s="474" t="s">
        <v>169</v>
      </c>
      <c r="D12" s="101" t="s">
        <v>170</v>
      </c>
      <c r="E12" s="101">
        <v>103</v>
      </c>
      <c r="F12" s="102">
        <v>1</v>
      </c>
      <c r="G12" s="279"/>
      <c r="H12" s="38">
        <v>5</v>
      </c>
      <c r="I12" s="277"/>
      <c r="J12" s="38">
        <v>70</v>
      </c>
      <c r="K12" s="277"/>
      <c r="L12" s="38">
        <v>6</v>
      </c>
      <c r="M12" s="277"/>
      <c r="N12" s="38">
        <v>1</v>
      </c>
      <c r="O12" s="285"/>
      <c r="P12" s="38">
        <v>8</v>
      </c>
      <c r="Q12" s="277"/>
      <c r="R12" s="38">
        <v>2</v>
      </c>
      <c r="S12" s="277"/>
      <c r="T12" s="103">
        <v>1</v>
      </c>
      <c r="U12" s="277"/>
      <c r="V12" s="103">
        <v>4</v>
      </c>
      <c r="W12" s="277"/>
      <c r="X12" s="103">
        <v>1</v>
      </c>
      <c r="Y12" s="277"/>
      <c r="Z12" s="103">
        <v>10</v>
      </c>
      <c r="AA12" s="277"/>
    </row>
    <row r="13" spans="1:27" ht="20.100000000000001" customHeight="1">
      <c r="B13" s="9">
        <v>9</v>
      </c>
      <c r="C13" s="476"/>
      <c r="D13" s="101" t="s">
        <v>171</v>
      </c>
      <c r="E13" s="101">
        <v>208</v>
      </c>
      <c r="F13" s="102">
        <v>1</v>
      </c>
      <c r="G13" s="279"/>
      <c r="H13" s="38">
        <v>20</v>
      </c>
      <c r="I13" s="277"/>
      <c r="J13" s="38">
        <v>180</v>
      </c>
      <c r="K13" s="277"/>
      <c r="L13" s="38">
        <v>10</v>
      </c>
      <c r="M13" s="277"/>
      <c r="N13" s="38">
        <v>1</v>
      </c>
      <c r="O13" s="285"/>
      <c r="P13" s="38">
        <v>18</v>
      </c>
      <c r="Q13" s="277"/>
      <c r="R13" s="38">
        <v>3</v>
      </c>
      <c r="S13" s="277"/>
      <c r="T13" s="103">
        <v>2</v>
      </c>
      <c r="U13" s="277"/>
      <c r="V13" s="103">
        <v>10</v>
      </c>
      <c r="W13" s="277"/>
      <c r="X13" s="103">
        <v>1</v>
      </c>
      <c r="Y13" s="277"/>
      <c r="Z13" s="103">
        <v>22</v>
      </c>
      <c r="AA13" s="277"/>
    </row>
    <row r="14" spans="1:27" ht="20.100000000000001" customHeight="1">
      <c r="B14" s="9">
        <v>10</v>
      </c>
      <c r="C14" s="475"/>
      <c r="D14" s="101" t="s">
        <v>172</v>
      </c>
      <c r="E14" s="101">
        <v>68</v>
      </c>
      <c r="F14" s="102">
        <v>1</v>
      </c>
      <c r="G14" s="279"/>
      <c r="H14" s="38">
        <v>5</v>
      </c>
      <c r="I14" s="277"/>
      <c r="J14" s="38">
        <v>50</v>
      </c>
      <c r="K14" s="277"/>
      <c r="L14" s="38">
        <v>2</v>
      </c>
      <c r="M14" s="277"/>
      <c r="N14" s="38">
        <v>1</v>
      </c>
      <c r="O14" s="285"/>
      <c r="P14" s="38">
        <v>4</v>
      </c>
      <c r="Q14" s="277"/>
      <c r="R14" s="38">
        <v>1</v>
      </c>
      <c r="S14" s="277"/>
      <c r="T14" s="103">
        <v>1</v>
      </c>
      <c r="U14" s="277"/>
      <c r="V14" s="103">
        <v>1</v>
      </c>
      <c r="W14" s="277"/>
      <c r="X14" s="103">
        <v>1</v>
      </c>
      <c r="Y14" s="277"/>
      <c r="Z14" s="103">
        <v>5</v>
      </c>
      <c r="AA14" s="277"/>
    </row>
    <row r="15" spans="1:27" ht="20.100000000000001" customHeight="1">
      <c r="B15" s="9">
        <v>11</v>
      </c>
      <c r="C15" s="474" t="s">
        <v>173</v>
      </c>
      <c r="D15" s="101" t="s">
        <v>174</v>
      </c>
      <c r="E15" s="101">
        <v>220</v>
      </c>
      <c r="F15" s="102">
        <v>2</v>
      </c>
      <c r="G15" s="279"/>
      <c r="H15" s="38">
        <v>20</v>
      </c>
      <c r="I15" s="277"/>
      <c r="J15" s="38">
        <v>200</v>
      </c>
      <c r="K15" s="277"/>
      <c r="L15" s="38">
        <v>12</v>
      </c>
      <c r="M15" s="277"/>
      <c r="N15" s="38">
        <v>2</v>
      </c>
      <c r="O15" s="285"/>
      <c r="P15" s="169">
        <v>20</v>
      </c>
      <c r="Q15" s="277"/>
      <c r="R15" s="38">
        <v>3</v>
      </c>
      <c r="S15" s="277"/>
      <c r="T15" s="103">
        <v>2</v>
      </c>
      <c r="U15" s="277"/>
      <c r="V15" s="103">
        <v>10</v>
      </c>
      <c r="W15" s="277"/>
      <c r="X15" s="103">
        <v>2</v>
      </c>
      <c r="Y15" s="277"/>
      <c r="Z15" s="103">
        <v>20</v>
      </c>
      <c r="AA15" s="277"/>
    </row>
    <row r="16" spans="1:27" ht="20.100000000000001" customHeight="1" thickBot="1">
      <c r="B16" s="10">
        <v>12</v>
      </c>
      <c r="C16" s="475"/>
      <c r="D16" s="101" t="s">
        <v>175</v>
      </c>
      <c r="E16" s="101">
        <v>120</v>
      </c>
      <c r="F16" s="102">
        <v>1</v>
      </c>
      <c r="G16" s="279"/>
      <c r="H16" s="38">
        <v>10</v>
      </c>
      <c r="I16" s="277"/>
      <c r="J16" s="38">
        <v>100</v>
      </c>
      <c r="K16" s="277"/>
      <c r="L16" s="38">
        <v>5</v>
      </c>
      <c r="M16" s="277"/>
      <c r="N16" s="170">
        <v>1</v>
      </c>
      <c r="O16" s="285"/>
      <c r="P16" s="38">
        <v>10</v>
      </c>
      <c r="Q16" s="277"/>
      <c r="R16" s="38">
        <v>2</v>
      </c>
      <c r="S16" s="277"/>
      <c r="T16" s="103">
        <v>2</v>
      </c>
      <c r="U16" s="277"/>
      <c r="V16" s="103">
        <v>5</v>
      </c>
      <c r="W16" s="277"/>
      <c r="X16" s="103">
        <v>1</v>
      </c>
      <c r="Y16" s="277"/>
      <c r="Z16" s="103">
        <v>15</v>
      </c>
      <c r="AA16" s="277"/>
    </row>
    <row r="17" spans="7:27" s="69" customFormat="1" ht="45" customHeight="1" thickTop="1">
      <c r="G17" s="104"/>
      <c r="I17" s="105"/>
      <c r="M17" s="105"/>
      <c r="O17" s="106"/>
      <c r="Q17" s="105"/>
      <c r="S17" s="105"/>
      <c r="T17" s="104"/>
      <c r="V17" s="104"/>
      <c r="W17" s="105"/>
      <c r="X17" s="104"/>
      <c r="Y17" s="105"/>
      <c r="Z17" s="104"/>
      <c r="AA17" s="105"/>
    </row>
    <row r="18" spans="7:27" s="69" customFormat="1" ht="45" customHeight="1">
      <c r="G18" s="104"/>
      <c r="I18" s="105"/>
      <c r="M18" s="105"/>
      <c r="O18" s="106"/>
      <c r="Q18" s="105"/>
      <c r="S18" s="105"/>
      <c r="T18" s="104"/>
      <c r="V18" s="104"/>
      <c r="W18" s="105"/>
      <c r="X18" s="104"/>
      <c r="Y18" s="105"/>
      <c r="Z18" s="104"/>
      <c r="AA18" s="105"/>
    </row>
    <row r="19" spans="7:27" s="69" customFormat="1" ht="45" customHeight="1">
      <c r="G19" s="104"/>
      <c r="I19" s="105"/>
      <c r="M19" s="105"/>
      <c r="O19" s="106"/>
      <c r="Q19" s="105"/>
      <c r="S19" s="105"/>
      <c r="T19" s="104"/>
      <c r="V19" s="104"/>
      <c r="W19" s="105"/>
      <c r="X19" s="104"/>
      <c r="Y19" s="105"/>
      <c r="Z19" s="104"/>
      <c r="AA19" s="105"/>
    </row>
    <row r="20" spans="7:27" s="69" customFormat="1" ht="45" customHeight="1">
      <c r="G20" s="104"/>
      <c r="I20" s="105"/>
      <c r="M20" s="105"/>
      <c r="O20" s="106"/>
      <c r="Q20" s="105"/>
      <c r="S20" s="105"/>
      <c r="T20" s="104"/>
      <c r="V20" s="104"/>
      <c r="W20" s="105"/>
      <c r="X20" s="104"/>
      <c r="Y20" s="105"/>
      <c r="Z20" s="104"/>
      <c r="AA20" s="105"/>
    </row>
    <row r="21" spans="7:27" s="69" customFormat="1" ht="45" customHeight="1">
      <c r="G21" s="104"/>
      <c r="I21" s="105"/>
      <c r="M21" s="105"/>
      <c r="O21" s="106"/>
      <c r="Q21" s="105"/>
      <c r="S21" s="105"/>
      <c r="T21" s="104"/>
      <c r="V21" s="104"/>
      <c r="W21" s="105"/>
      <c r="X21" s="104"/>
      <c r="Y21" s="105"/>
      <c r="Z21" s="104"/>
      <c r="AA21" s="105"/>
    </row>
    <row r="22" spans="7:27" s="69" customFormat="1" ht="45" customHeight="1">
      <c r="G22" s="104"/>
      <c r="I22" s="105"/>
      <c r="M22" s="105"/>
      <c r="O22" s="106"/>
      <c r="Q22" s="105"/>
      <c r="S22" s="105"/>
      <c r="T22" s="104"/>
      <c r="V22" s="104"/>
      <c r="W22" s="105"/>
      <c r="X22" s="104"/>
      <c r="Y22" s="105"/>
      <c r="Z22" s="104"/>
      <c r="AA22" s="105"/>
    </row>
    <row r="23" spans="7:27" s="69" customFormat="1" ht="45" customHeight="1">
      <c r="G23" s="104"/>
      <c r="I23" s="105"/>
      <c r="M23" s="105"/>
      <c r="O23" s="106"/>
      <c r="Q23" s="105"/>
      <c r="S23" s="105"/>
      <c r="T23" s="104"/>
      <c r="V23" s="104"/>
      <c r="W23" s="105"/>
      <c r="X23" s="104"/>
      <c r="Y23" s="105"/>
      <c r="Z23" s="104"/>
      <c r="AA23" s="105"/>
    </row>
    <row r="24" spans="7:27" s="69" customFormat="1" ht="45" customHeight="1">
      <c r="G24" s="104"/>
      <c r="I24" s="105"/>
      <c r="M24" s="105"/>
      <c r="O24" s="106"/>
      <c r="Q24" s="105"/>
      <c r="S24" s="105"/>
      <c r="T24" s="104"/>
      <c r="V24" s="104"/>
      <c r="W24" s="105"/>
      <c r="X24" s="104"/>
      <c r="Y24" s="105"/>
      <c r="Z24" s="104"/>
      <c r="AA24" s="105"/>
    </row>
    <row r="25" spans="7:27" s="69" customFormat="1" ht="45" customHeight="1">
      <c r="G25" s="104"/>
      <c r="I25" s="105"/>
      <c r="M25" s="105"/>
      <c r="O25" s="106"/>
      <c r="Q25" s="105"/>
      <c r="S25" s="105"/>
      <c r="T25" s="104"/>
      <c r="V25" s="104"/>
      <c r="W25" s="105"/>
      <c r="X25" s="104"/>
      <c r="Y25" s="105"/>
      <c r="Z25" s="104"/>
      <c r="AA25" s="105"/>
    </row>
    <row r="26" spans="7:27" s="69" customFormat="1" ht="45" customHeight="1">
      <c r="G26" s="104"/>
      <c r="I26" s="105"/>
      <c r="M26" s="105"/>
      <c r="O26" s="106"/>
      <c r="Q26" s="105"/>
      <c r="S26" s="105"/>
      <c r="T26" s="104"/>
      <c r="V26" s="104"/>
      <c r="W26" s="105"/>
      <c r="X26" s="104"/>
      <c r="Y26" s="105"/>
      <c r="Z26" s="104"/>
      <c r="AA26" s="105"/>
    </row>
  </sheetData>
  <mergeCells count="23">
    <mergeCell ref="L3:M3"/>
    <mergeCell ref="N3:O3"/>
    <mergeCell ref="B1:AA1"/>
    <mergeCell ref="B2:B4"/>
    <mergeCell ref="C2:C4"/>
    <mergeCell ref="D2:D4"/>
    <mergeCell ref="E2:E4"/>
    <mergeCell ref="F2:Q2"/>
    <mergeCell ref="R2:AA2"/>
    <mergeCell ref="F3:G3"/>
    <mergeCell ref="P3:Q3"/>
    <mergeCell ref="R3:S3"/>
    <mergeCell ref="T3:U3"/>
    <mergeCell ref="V3:W3"/>
    <mergeCell ref="X3:Y3"/>
    <mergeCell ref="Z3:AA3"/>
    <mergeCell ref="H3:I3"/>
    <mergeCell ref="J3:K3"/>
    <mergeCell ref="C15:C16"/>
    <mergeCell ref="C12:C14"/>
    <mergeCell ref="C10:C11"/>
    <mergeCell ref="C7:C9"/>
    <mergeCell ref="C5:C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32"/>
  <sheetViews>
    <sheetView rightToLeft="1" topLeftCell="AX4" zoomScale="50" zoomScaleNormal="50" workbookViewId="0">
      <selection activeCell="BN15" sqref="BN15"/>
    </sheetView>
  </sheetViews>
  <sheetFormatPr defaultColWidth="15.7109375" defaultRowHeight="32.25"/>
  <cols>
    <col min="1" max="1" width="15.7109375" style="94"/>
    <col min="2" max="2" width="19.28515625" style="94" customWidth="1"/>
    <col min="3" max="3" width="18.140625" style="94" customWidth="1"/>
    <col min="4" max="4" width="16.7109375" style="94" bestFit="1" customWidth="1"/>
    <col min="5" max="5" width="14.42578125" style="95" customWidth="1"/>
    <col min="6" max="6" width="13.85546875" style="95" customWidth="1"/>
    <col min="7" max="8" width="11.28515625" style="95" customWidth="1"/>
    <col min="9" max="9" width="10.7109375" style="95" customWidth="1"/>
    <col min="10" max="10" width="9.7109375" style="94" customWidth="1"/>
    <col min="11" max="16" width="11.42578125" style="94" customWidth="1"/>
    <col min="17" max="17" width="11.7109375" style="94" customWidth="1"/>
    <col min="18" max="18" width="11.140625" style="94" customWidth="1"/>
    <col min="19" max="19" width="12" style="94" customWidth="1"/>
    <col min="20" max="20" width="11.42578125" style="94" customWidth="1"/>
    <col min="21" max="21" width="10.85546875" style="94" customWidth="1"/>
    <col min="22" max="22" width="9.7109375" style="94" customWidth="1"/>
    <col min="23" max="23" width="8.5703125" style="94" customWidth="1"/>
    <col min="24" max="24" width="10" style="94" customWidth="1"/>
    <col min="25" max="25" width="15.7109375" style="94"/>
    <col min="26" max="26" width="11.7109375" style="94" customWidth="1"/>
    <col min="27" max="28" width="13.140625" style="94" customWidth="1"/>
    <col min="29" max="36" width="15.7109375" style="69"/>
    <col min="37" max="37" width="20.85546875" style="69" customWidth="1"/>
    <col min="38" max="61" width="15.7109375" style="69"/>
    <col min="62" max="62" width="15.7109375" style="70"/>
    <col min="63" max="63" width="15.7109375" style="96"/>
    <col min="64" max="64" width="16" style="70" customWidth="1"/>
    <col min="65" max="65" width="16" style="96" customWidth="1"/>
    <col min="66" max="66" width="16" style="70" customWidth="1"/>
    <col min="67" max="67" width="16" style="96" customWidth="1"/>
    <col min="68" max="16384" width="15.7109375" style="94"/>
  </cols>
  <sheetData>
    <row r="1" spans="1:67" s="69" customFormat="1" ht="45" customHeight="1" thickTop="1" thickBot="1">
      <c r="A1" s="484" t="s">
        <v>132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520"/>
      <c r="BJ1" s="71"/>
      <c r="BK1" s="72"/>
      <c r="BL1" s="71"/>
      <c r="BM1" s="72"/>
      <c r="BN1" s="71"/>
      <c r="BO1" s="72"/>
    </row>
    <row r="2" spans="1:67" s="76" customFormat="1" ht="33" customHeight="1" thickTop="1" thickBot="1">
      <c r="A2" s="486" t="s">
        <v>0</v>
      </c>
      <c r="B2" s="486" t="s">
        <v>1</v>
      </c>
      <c r="C2" s="486" t="s">
        <v>16</v>
      </c>
      <c r="D2" s="486" t="s">
        <v>74</v>
      </c>
      <c r="E2" s="501" t="s">
        <v>133</v>
      </c>
      <c r="F2" s="504" t="s">
        <v>134</v>
      </c>
      <c r="G2" s="266"/>
      <c r="H2" s="74"/>
      <c r="I2" s="504" t="s">
        <v>135</v>
      </c>
      <c r="J2" s="512" t="s">
        <v>24</v>
      </c>
      <c r="K2" s="486" t="s">
        <v>340</v>
      </c>
      <c r="L2" s="517" t="s">
        <v>354</v>
      </c>
      <c r="M2" s="517" t="s">
        <v>355</v>
      </c>
      <c r="N2" s="517" t="s">
        <v>356</v>
      </c>
      <c r="O2" s="517" t="s">
        <v>357</v>
      </c>
      <c r="P2" s="517" t="s">
        <v>358</v>
      </c>
      <c r="Q2" s="521" t="s">
        <v>136</v>
      </c>
      <c r="R2" s="522"/>
      <c r="S2" s="522"/>
      <c r="T2" s="522"/>
      <c r="U2" s="522"/>
      <c r="V2" s="522"/>
      <c r="W2" s="522"/>
      <c r="X2" s="522"/>
      <c r="Y2" s="522"/>
      <c r="Z2" s="522"/>
      <c r="AA2" s="522"/>
      <c r="AB2" s="523"/>
      <c r="AC2" s="524" t="s">
        <v>137</v>
      </c>
      <c r="AD2" s="525"/>
      <c r="AE2" s="525"/>
      <c r="AF2" s="525"/>
      <c r="AG2" s="525"/>
      <c r="AH2" s="525"/>
      <c r="AI2" s="525"/>
      <c r="AJ2" s="525"/>
      <c r="AK2" s="525"/>
      <c r="AL2" s="525"/>
      <c r="AM2" s="525"/>
      <c r="AN2" s="525"/>
      <c r="AO2" s="525"/>
      <c r="AP2" s="525"/>
      <c r="AQ2" s="525"/>
      <c r="AR2" s="525"/>
      <c r="AS2" s="525"/>
      <c r="AT2" s="525"/>
      <c r="AU2" s="525"/>
      <c r="AV2" s="525"/>
      <c r="AW2" s="526"/>
      <c r="AX2" s="73"/>
      <c r="AZ2" s="73"/>
      <c r="BB2" s="73"/>
      <c r="BD2" s="73"/>
      <c r="BF2" s="73"/>
      <c r="BH2" s="73"/>
      <c r="BJ2" s="75"/>
      <c r="BK2" s="77"/>
      <c r="BL2" s="75"/>
      <c r="BM2" s="77"/>
      <c r="BN2" s="75"/>
      <c r="BO2" s="77"/>
    </row>
    <row r="3" spans="1:67" s="76" customFormat="1" ht="127.5" customHeight="1" thickTop="1">
      <c r="A3" s="487"/>
      <c r="B3" s="487"/>
      <c r="C3" s="487"/>
      <c r="D3" s="487"/>
      <c r="E3" s="502"/>
      <c r="F3" s="505"/>
      <c r="G3" s="515" t="s">
        <v>138</v>
      </c>
      <c r="H3" s="505" t="s">
        <v>139</v>
      </c>
      <c r="I3" s="505"/>
      <c r="J3" s="513"/>
      <c r="K3" s="487"/>
      <c r="L3" s="518"/>
      <c r="M3" s="518"/>
      <c r="N3" s="518"/>
      <c r="O3" s="518"/>
      <c r="P3" s="518"/>
      <c r="Q3" s="527" t="s">
        <v>322</v>
      </c>
      <c r="R3" s="528"/>
      <c r="S3" s="527" t="s">
        <v>344</v>
      </c>
      <c r="T3" s="528"/>
      <c r="U3" s="527" t="s">
        <v>323</v>
      </c>
      <c r="V3" s="528"/>
      <c r="W3" s="527" t="s">
        <v>345</v>
      </c>
      <c r="X3" s="528"/>
      <c r="Y3" s="527" t="s">
        <v>349</v>
      </c>
      <c r="Z3" s="528"/>
      <c r="AA3" s="527" t="s">
        <v>140</v>
      </c>
      <c r="AB3" s="528"/>
      <c r="AC3" s="529" t="s">
        <v>360</v>
      </c>
      <c r="AD3" s="530"/>
      <c r="AE3" s="507" t="s">
        <v>141</v>
      </c>
      <c r="AF3" s="466"/>
      <c r="AG3" s="507" t="s">
        <v>142</v>
      </c>
      <c r="AH3" s="466"/>
      <c r="AI3" s="507" t="s">
        <v>143</v>
      </c>
      <c r="AJ3" s="466"/>
      <c r="AK3" s="507" t="s">
        <v>144</v>
      </c>
      <c r="AL3" s="531"/>
      <c r="AM3" s="509" t="s">
        <v>145</v>
      </c>
      <c r="AN3" s="511"/>
      <c r="AO3" s="509" t="s">
        <v>15</v>
      </c>
      <c r="AP3" s="510"/>
      <c r="AQ3" s="511"/>
      <c r="AR3" s="509" t="s">
        <v>146</v>
      </c>
      <c r="AS3" s="510"/>
      <c r="AT3" s="511"/>
      <c r="AU3" s="509" t="s">
        <v>147</v>
      </c>
      <c r="AV3" s="510"/>
      <c r="AW3" s="511"/>
      <c r="AX3" s="507" t="s">
        <v>375</v>
      </c>
      <c r="AY3" s="454"/>
      <c r="AZ3" s="507" t="s">
        <v>376</v>
      </c>
      <c r="BA3" s="508"/>
      <c r="BB3" s="507" t="s">
        <v>379</v>
      </c>
      <c r="BC3" s="508"/>
      <c r="BD3" s="507" t="s">
        <v>378</v>
      </c>
      <c r="BE3" s="508"/>
      <c r="BF3" s="507" t="s">
        <v>382</v>
      </c>
      <c r="BG3" s="508"/>
      <c r="BH3" s="497" t="s">
        <v>148</v>
      </c>
      <c r="BI3" s="470"/>
      <c r="BJ3" s="498" t="s">
        <v>149</v>
      </c>
      <c r="BK3" s="494"/>
      <c r="BL3" s="498" t="s">
        <v>150</v>
      </c>
      <c r="BM3" s="499"/>
      <c r="BN3" s="498" t="s">
        <v>151</v>
      </c>
      <c r="BO3" s="500"/>
    </row>
    <row r="4" spans="1:67" s="76" customFormat="1" ht="402" customHeight="1" thickBot="1">
      <c r="A4" s="488"/>
      <c r="B4" s="488"/>
      <c r="C4" s="488"/>
      <c r="D4" s="488"/>
      <c r="E4" s="503"/>
      <c r="F4" s="506"/>
      <c r="G4" s="516"/>
      <c r="H4" s="516"/>
      <c r="I4" s="506"/>
      <c r="J4" s="514"/>
      <c r="K4" s="488"/>
      <c r="L4" s="519"/>
      <c r="M4" s="519"/>
      <c r="N4" s="519"/>
      <c r="O4" s="519"/>
      <c r="P4" s="519"/>
      <c r="Q4" s="289" t="s">
        <v>337</v>
      </c>
      <c r="R4" s="304" t="s">
        <v>338</v>
      </c>
      <c r="S4" s="305" t="s">
        <v>339</v>
      </c>
      <c r="T4" s="306" t="s">
        <v>342</v>
      </c>
      <c r="U4" s="305" t="s">
        <v>341</v>
      </c>
      <c r="V4" s="306" t="s">
        <v>343</v>
      </c>
      <c r="W4" s="305" t="s">
        <v>346</v>
      </c>
      <c r="X4" s="306" t="s">
        <v>347</v>
      </c>
      <c r="Y4" s="305" t="s">
        <v>348</v>
      </c>
      <c r="Z4" s="308" t="s">
        <v>350</v>
      </c>
      <c r="AA4" s="305" t="s">
        <v>359</v>
      </c>
      <c r="AB4" s="350" t="s">
        <v>351</v>
      </c>
      <c r="AC4" s="351" t="s">
        <v>361</v>
      </c>
      <c r="AD4" s="350" t="s">
        <v>362</v>
      </c>
      <c r="AE4" s="352" t="s">
        <v>363</v>
      </c>
      <c r="AF4" s="306" t="s">
        <v>364</v>
      </c>
      <c r="AG4" s="364" t="s">
        <v>369</v>
      </c>
      <c r="AH4" s="350" t="s">
        <v>365</v>
      </c>
      <c r="AI4" s="79" t="s">
        <v>371</v>
      </c>
      <c r="AJ4" s="365" t="s">
        <v>370</v>
      </c>
      <c r="AK4" s="351" t="s">
        <v>372</v>
      </c>
      <c r="AL4" s="350" t="s">
        <v>362</v>
      </c>
      <c r="AM4" s="78" t="s">
        <v>12</v>
      </c>
      <c r="AN4" s="80" t="s">
        <v>13</v>
      </c>
      <c r="AO4" s="78" t="s">
        <v>12</v>
      </c>
      <c r="AP4" s="81" t="s">
        <v>152</v>
      </c>
      <c r="AQ4" s="80" t="s">
        <v>13</v>
      </c>
      <c r="AR4" s="78" t="s">
        <v>12</v>
      </c>
      <c r="AS4" s="79" t="s">
        <v>324</v>
      </c>
      <c r="AT4" s="80" t="s">
        <v>13</v>
      </c>
      <c r="AU4" s="78" t="s">
        <v>12</v>
      </c>
      <c r="AV4" s="81" t="s">
        <v>92</v>
      </c>
      <c r="AW4" s="82" t="s">
        <v>13</v>
      </c>
      <c r="AX4" s="79" t="s">
        <v>373</v>
      </c>
      <c r="AY4" s="367" t="s">
        <v>374</v>
      </c>
      <c r="AZ4" s="79" t="s">
        <v>377</v>
      </c>
      <c r="BA4" s="367" t="s">
        <v>374</v>
      </c>
      <c r="BB4" s="79" t="s">
        <v>380</v>
      </c>
      <c r="BC4" s="370" t="s">
        <v>374</v>
      </c>
      <c r="BD4" s="79" t="s">
        <v>381</v>
      </c>
      <c r="BE4" s="367" t="s">
        <v>374</v>
      </c>
      <c r="BF4" s="79" t="s">
        <v>383</v>
      </c>
      <c r="BG4" s="367" t="s">
        <v>374</v>
      </c>
      <c r="BH4" s="81" t="s">
        <v>92</v>
      </c>
      <c r="BI4" s="367" t="s">
        <v>445</v>
      </c>
      <c r="BJ4" s="81" t="s">
        <v>92</v>
      </c>
      <c r="BK4" s="437" t="s">
        <v>445</v>
      </c>
      <c r="BL4" s="79" t="s">
        <v>446</v>
      </c>
      <c r="BM4" s="367" t="s">
        <v>374</v>
      </c>
      <c r="BN4" s="79" t="s">
        <v>447</v>
      </c>
      <c r="BO4" s="367" t="s">
        <v>374</v>
      </c>
    </row>
    <row r="5" spans="1:67" s="85" customFormat="1" ht="45" customHeight="1" thickTop="1">
      <c r="A5" s="292">
        <v>1</v>
      </c>
      <c r="B5" s="87" t="s">
        <v>2</v>
      </c>
      <c r="C5" s="286">
        <v>3760</v>
      </c>
      <c r="D5" s="286">
        <v>3658</v>
      </c>
      <c r="E5" s="295">
        <v>312</v>
      </c>
      <c r="F5" s="295">
        <v>318</v>
      </c>
      <c r="G5" s="295">
        <v>142</v>
      </c>
      <c r="H5" s="295">
        <v>355</v>
      </c>
      <c r="I5" s="295">
        <v>167</v>
      </c>
      <c r="J5" s="86"/>
      <c r="K5" s="286">
        <v>339</v>
      </c>
      <c r="L5" s="347">
        <v>802</v>
      </c>
      <c r="M5" s="347">
        <v>699</v>
      </c>
      <c r="N5" s="347">
        <v>1528</v>
      </c>
      <c r="O5" s="347">
        <v>390</v>
      </c>
      <c r="P5" s="347">
        <v>25</v>
      </c>
      <c r="Q5" s="296">
        <f>E5*20/100</f>
        <v>62.4</v>
      </c>
      <c r="R5" s="303"/>
      <c r="S5" s="296">
        <f>K5*5.4/100</f>
        <v>18.306000000000001</v>
      </c>
      <c r="T5" s="303"/>
      <c r="U5" s="296">
        <f>K5*4.9/100</f>
        <v>16.611000000000001</v>
      </c>
      <c r="V5" s="303"/>
      <c r="W5" s="296">
        <f>K5*4.1/100</f>
        <v>13.898999999999999</v>
      </c>
      <c r="X5" s="303"/>
      <c r="Y5" s="296">
        <f>K5*2.5/100</f>
        <v>8.4749999999999996</v>
      </c>
      <c r="Z5" s="303"/>
      <c r="AA5" s="296">
        <f>L5*14/100/4</f>
        <v>28.07</v>
      </c>
      <c r="AB5" s="303"/>
      <c r="AC5" s="297">
        <f>(L5+M5+N5+O5)*5/100</f>
        <v>170.95</v>
      </c>
      <c r="AD5" s="303"/>
      <c r="AE5" s="353">
        <f>M5*35/100/4</f>
        <v>61.162500000000001</v>
      </c>
      <c r="AF5" s="303"/>
      <c r="AG5" s="299">
        <f>N5*70/100/4</f>
        <v>267.39999999999998</v>
      </c>
      <c r="AH5" s="303"/>
      <c r="AI5" s="299">
        <f>O5*60/100/4</f>
        <v>58.5</v>
      </c>
      <c r="AJ5" s="366"/>
      <c r="AK5" s="297">
        <f>(AI5+AG5+AE5+AA5)*5/100</f>
        <v>20.756625</v>
      </c>
      <c r="AL5" s="303"/>
      <c r="AM5" s="297"/>
      <c r="AN5" s="298"/>
      <c r="AO5" s="297"/>
      <c r="AP5" s="299"/>
      <c r="AQ5" s="298"/>
      <c r="AR5" s="297"/>
      <c r="AS5" s="299"/>
      <c r="AT5" s="298"/>
      <c r="AU5" s="297"/>
      <c r="AV5" s="299"/>
      <c r="AW5" s="300"/>
      <c r="AX5" s="299">
        <f>K5*100/100/4</f>
        <v>84.75</v>
      </c>
      <c r="AY5" s="368"/>
      <c r="AZ5" s="299">
        <f>L5*100/100/4</f>
        <v>200.5</v>
      </c>
      <c r="BA5" s="369"/>
      <c r="BB5" s="299">
        <f>M5*100/100/4</f>
        <v>174.75</v>
      </c>
      <c r="BC5" s="369"/>
      <c r="BD5" s="299">
        <f>H5*100/100/4</f>
        <v>88.75</v>
      </c>
      <c r="BE5" s="369"/>
      <c r="BF5" s="299">
        <f>O5*100/100/4</f>
        <v>97.5</v>
      </c>
      <c r="BG5" s="368"/>
      <c r="BH5" s="299">
        <v>100</v>
      </c>
      <c r="BI5" s="368"/>
      <c r="BJ5" s="299">
        <v>100</v>
      </c>
      <c r="BK5" s="438"/>
      <c r="BL5" s="299">
        <f>P5*23/100</f>
        <v>5.75</v>
      </c>
      <c r="BM5" s="368"/>
      <c r="BN5" s="299">
        <f>P5*11/100</f>
        <v>2.75</v>
      </c>
      <c r="BO5" s="368"/>
    </row>
    <row r="6" spans="1:67" s="85" customFormat="1" ht="45" customHeight="1">
      <c r="A6" s="292">
        <v>2</v>
      </c>
      <c r="B6" s="87" t="s">
        <v>3</v>
      </c>
      <c r="C6" s="286">
        <v>6260</v>
      </c>
      <c r="D6" s="286">
        <v>6090</v>
      </c>
      <c r="E6" s="295">
        <v>540</v>
      </c>
      <c r="F6" s="295">
        <v>495</v>
      </c>
      <c r="G6" s="295">
        <v>201</v>
      </c>
      <c r="H6" s="295">
        <v>543</v>
      </c>
      <c r="I6" s="295">
        <v>139</v>
      </c>
      <c r="J6" s="86"/>
      <c r="K6" s="286">
        <v>639</v>
      </c>
      <c r="L6" s="347">
        <v>1420</v>
      </c>
      <c r="M6" s="347">
        <v>1138</v>
      </c>
      <c r="N6" s="347">
        <v>2593</v>
      </c>
      <c r="O6" s="347">
        <v>470</v>
      </c>
      <c r="P6" s="347">
        <v>52</v>
      </c>
      <c r="Q6" s="296">
        <f t="shared" ref="Q6:Q16" si="0">E6*20/100</f>
        <v>108</v>
      </c>
      <c r="R6" s="303"/>
      <c r="S6" s="296">
        <f t="shared" ref="S6:S16" si="1">K6*5.4/100</f>
        <v>34.506</v>
      </c>
      <c r="T6" s="303"/>
      <c r="U6" s="296">
        <f t="shared" ref="U6:U16" si="2">K6*4.9/100</f>
        <v>31.311000000000003</v>
      </c>
      <c r="V6" s="303"/>
      <c r="W6" s="296">
        <f t="shared" ref="W6:W16" si="3">K6*4.1/100</f>
        <v>26.198999999999998</v>
      </c>
      <c r="X6" s="303"/>
      <c r="Y6" s="296">
        <f t="shared" ref="Y6:Y16" si="4">K6*2.5/100</f>
        <v>15.975</v>
      </c>
      <c r="Z6" s="303"/>
      <c r="AA6" s="296">
        <f t="shared" ref="AA6:AA16" si="5">L6*14/100/4</f>
        <v>49.7</v>
      </c>
      <c r="AB6" s="303"/>
      <c r="AC6" s="297">
        <f t="shared" ref="AC6:AC16" si="6">(L6+M6+N6+O6)*5/100</f>
        <v>281.05</v>
      </c>
      <c r="AD6" s="303"/>
      <c r="AE6" s="353">
        <f t="shared" ref="AE6:AE16" si="7">M6*35/100/4</f>
        <v>99.575000000000003</v>
      </c>
      <c r="AF6" s="303"/>
      <c r="AG6" s="299">
        <f t="shared" ref="AG6:AG16" si="8">N6*70/100/4</f>
        <v>453.77499999999998</v>
      </c>
      <c r="AH6" s="303"/>
      <c r="AI6" s="299">
        <f>O6*60/100/4</f>
        <v>70.5</v>
      </c>
      <c r="AJ6" s="366"/>
      <c r="AK6" s="297">
        <f t="shared" ref="AK6:AK16" si="9">(AI6+AG6+AE6+AA6)*5/100</f>
        <v>33.677500000000002</v>
      </c>
      <c r="AL6" s="303"/>
      <c r="AM6" s="297"/>
      <c r="AN6" s="298"/>
      <c r="AO6" s="297"/>
      <c r="AP6" s="299"/>
      <c r="AQ6" s="298"/>
      <c r="AR6" s="297"/>
      <c r="AS6" s="299"/>
      <c r="AT6" s="298"/>
      <c r="AU6" s="297"/>
      <c r="AV6" s="299"/>
      <c r="AW6" s="300"/>
      <c r="AX6" s="299">
        <f t="shared" ref="AX6:AX16" si="10">K6*100/100/4</f>
        <v>159.75</v>
      </c>
      <c r="AY6" s="368"/>
      <c r="AZ6" s="299">
        <f t="shared" ref="AZ6:AZ16" si="11">L6*100/100/4</f>
        <v>355</v>
      </c>
      <c r="BA6" s="369"/>
      <c r="BB6" s="299">
        <f t="shared" ref="BB6:BB16" si="12">M6*100/100/4</f>
        <v>284.5</v>
      </c>
      <c r="BC6" s="369"/>
      <c r="BD6" s="299">
        <f t="shared" ref="BD6:BD16" si="13">H6*100/100/4</f>
        <v>135.75</v>
      </c>
      <c r="BE6" s="369"/>
      <c r="BF6" s="299">
        <f t="shared" ref="BF6:BF16" si="14">O6*100/100/4</f>
        <v>117.5</v>
      </c>
      <c r="BG6" s="368"/>
      <c r="BH6" s="299">
        <v>100</v>
      </c>
      <c r="BI6" s="368"/>
      <c r="BJ6" s="299">
        <v>100</v>
      </c>
      <c r="BK6" s="438"/>
      <c r="BL6" s="299">
        <f t="shared" ref="BL6:BL16" si="15">P6*23/100</f>
        <v>11.96</v>
      </c>
      <c r="BM6" s="368"/>
      <c r="BN6" s="299">
        <f t="shared" ref="BN6:BN16" si="16">P6*11/100</f>
        <v>5.72</v>
      </c>
      <c r="BO6" s="368"/>
    </row>
    <row r="7" spans="1:67" s="85" customFormat="1" ht="45" customHeight="1">
      <c r="A7" s="292">
        <v>3</v>
      </c>
      <c r="B7" s="87" t="s">
        <v>4</v>
      </c>
      <c r="C7" s="286">
        <v>10905</v>
      </c>
      <c r="D7" s="286">
        <v>8004</v>
      </c>
      <c r="E7" s="295">
        <v>1568</v>
      </c>
      <c r="F7" s="295">
        <v>837</v>
      </c>
      <c r="G7" s="295">
        <v>432</v>
      </c>
      <c r="H7" s="295">
        <v>1331</v>
      </c>
      <c r="I7" s="295">
        <v>137</v>
      </c>
      <c r="J7" s="86"/>
      <c r="K7" s="286">
        <v>1191</v>
      </c>
      <c r="L7" s="347">
        <v>2598</v>
      </c>
      <c r="M7" s="347">
        <v>1999</v>
      </c>
      <c r="N7" s="347">
        <v>4655</v>
      </c>
      <c r="O7" s="347">
        <v>479</v>
      </c>
      <c r="P7" s="347">
        <v>141</v>
      </c>
      <c r="Q7" s="296">
        <f t="shared" si="0"/>
        <v>313.60000000000002</v>
      </c>
      <c r="R7" s="303"/>
      <c r="S7" s="296">
        <f t="shared" si="1"/>
        <v>64.314000000000007</v>
      </c>
      <c r="T7" s="303"/>
      <c r="U7" s="296">
        <f t="shared" si="2"/>
        <v>58.359000000000009</v>
      </c>
      <c r="V7" s="303"/>
      <c r="W7" s="296">
        <f t="shared" si="3"/>
        <v>48.830999999999996</v>
      </c>
      <c r="X7" s="303"/>
      <c r="Y7" s="296">
        <f t="shared" si="4"/>
        <v>29.774999999999999</v>
      </c>
      <c r="Z7" s="303"/>
      <c r="AA7" s="296">
        <f t="shared" si="5"/>
        <v>90.93</v>
      </c>
      <c r="AB7" s="303"/>
      <c r="AC7" s="297">
        <f t="shared" si="6"/>
        <v>486.55</v>
      </c>
      <c r="AD7" s="303"/>
      <c r="AE7" s="353">
        <f t="shared" si="7"/>
        <v>174.91249999999999</v>
      </c>
      <c r="AF7" s="303"/>
      <c r="AG7" s="299">
        <f t="shared" si="8"/>
        <v>814.625</v>
      </c>
      <c r="AH7" s="303"/>
      <c r="AI7" s="299">
        <f t="shared" ref="AI7:AI15" si="17">O7*60/100/4</f>
        <v>71.849999999999994</v>
      </c>
      <c r="AJ7" s="366"/>
      <c r="AK7" s="297">
        <f t="shared" si="9"/>
        <v>57.615875000000003</v>
      </c>
      <c r="AL7" s="303"/>
      <c r="AM7" s="297"/>
      <c r="AN7" s="298"/>
      <c r="AO7" s="297"/>
      <c r="AP7" s="299"/>
      <c r="AQ7" s="298"/>
      <c r="AR7" s="297"/>
      <c r="AS7" s="299"/>
      <c r="AT7" s="298"/>
      <c r="AU7" s="297"/>
      <c r="AV7" s="299"/>
      <c r="AW7" s="300"/>
      <c r="AX7" s="299">
        <f t="shared" si="10"/>
        <v>297.75</v>
      </c>
      <c r="AY7" s="368"/>
      <c r="AZ7" s="299">
        <f t="shared" si="11"/>
        <v>649.5</v>
      </c>
      <c r="BA7" s="369"/>
      <c r="BB7" s="299">
        <f t="shared" si="12"/>
        <v>499.75</v>
      </c>
      <c r="BC7" s="369"/>
      <c r="BD7" s="299">
        <f t="shared" si="13"/>
        <v>332.75</v>
      </c>
      <c r="BE7" s="369"/>
      <c r="BF7" s="299">
        <f t="shared" si="14"/>
        <v>119.75</v>
      </c>
      <c r="BG7" s="368"/>
      <c r="BH7" s="299">
        <v>100</v>
      </c>
      <c r="BI7" s="368"/>
      <c r="BJ7" s="299">
        <v>100</v>
      </c>
      <c r="BK7" s="438"/>
      <c r="BL7" s="299">
        <f t="shared" si="15"/>
        <v>32.43</v>
      </c>
      <c r="BM7" s="368"/>
      <c r="BN7" s="299">
        <f t="shared" si="16"/>
        <v>15.51</v>
      </c>
      <c r="BO7" s="368"/>
    </row>
    <row r="8" spans="1:67" s="85" customFormat="1" ht="45" customHeight="1">
      <c r="A8" s="292">
        <v>4</v>
      </c>
      <c r="B8" s="87" t="s">
        <v>5</v>
      </c>
      <c r="C8" s="286">
        <v>10609</v>
      </c>
      <c r="D8" s="286">
        <v>7698</v>
      </c>
      <c r="E8" s="295">
        <v>1958</v>
      </c>
      <c r="F8" s="295">
        <v>947</v>
      </c>
      <c r="G8" s="295">
        <v>439</v>
      </c>
      <c r="H8" s="295">
        <v>1174</v>
      </c>
      <c r="I8" s="295">
        <v>311</v>
      </c>
      <c r="J8" s="86"/>
      <c r="K8" s="286">
        <v>1163</v>
      </c>
      <c r="L8" s="347">
        <v>2033</v>
      </c>
      <c r="M8" s="347">
        <v>2796</v>
      </c>
      <c r="N8" s="347">
        <v>4470</v>
      </c>
      <c r="O8" s="347">
        <v>1159</v>
      </c>
      <c r="P8" s="347">
        <v>124</v>
      </c>
      <c r="Q8" s="296">
        <f t="shared" si="0"/>
        <v>391.6</v>
      </c>
      <c r="R8" s="303"/>
      <c r="S8" s="296">
        <f t="shared" si="1"/>
        <v>62.802000000000007</v>
      </c>
      <c r="T8" s="303"/>
      <c r="U8" s="296">
        <f t="shared" si="2"/>
        <v>56.987000000000009</v>
      </c>
      <c r="V8" s="303"/>
      <c r="W8" s="296">
        <f t="shared" si="3"/>
        <v>47.682999999999993</v>
      </c>
      <c r="X8" s="303"/>
      <c r="Y8" s="296">
        <f t="shared" si="4"/>
        <v>29.074999999999999</v>
      </c>
      <c r="Z8" s="303"/>
      <c r="AA8" s="296">
        <f t="shared" si="5"/>
        <v>71.155000000000001</v>
      </c>
      <c r="AB8" s="303"/>
      <c r="AC8" s="297">
        <f t="shared" si="6"/>
        <v>522.9</v>
      </c>
      <c r="AD8" s="303"/>
      <c r="AE8" s="353">
        <f t="shared" si="7"/>
        <v>244.65</v>
      </c>
      <c r="AF8" s="303"/>
      <c r="AG8" s="299">
        <f t="shared" si="8"/>
        <v>782.25</v>
      </c>
      <c r="AH8" s="303"/>
      <c r="AI8" s="299">
        <f t="shared" si="17"/>
        <v>173.85</v>
      </c>
      <c r="AJ8" s="366"/>
      <c r="AK8" s="297">
        <f t="shared" si="9"/>
        <v>63.595249999999993</v>
      </c>
      <c r="AL8" s="303"/>
      <c r="AM8" s="297"/>
      <c r="AN8" s="298"/>
      <c r="AO8" s="297"/>
      <c r="AP8" s="299"/>
      <c r="AQ8" s="298"/>
      <c r="AR8" s="297"/>
      <c r="AS8" s="299"/>
      <c r="AT8" s="298"/>
      <c r="AU8" s="297"/>
      <c r="AV8" s="299"/>
      <c r="AW8" s="300"/>
      <c r="AX8" s="299">
        <f t="shared" si="10"/>
        <v>290.75</v>
      </c>
      <c r="AY8" s="368"/>
      <c r="AZ8" s="299">
        <f t="shared" si="11"/>
        <v>508.25</v>
      </c>
      <c r="BA8" s="369"/>
      <c r="BB8" s="299">
        <f t="shared" si="12"/>
        <v>699</v>
      </c>
      <c r="BC8" s="369"/>
      <c r="BD8" s="299">
        <f t="shared" si="13"/>
        <v>293.5</v>
      </c>
      <c r="BE8" s="369"/>
      <c r="BF8" s="299">
        <f t="shared" si="14"/>
        <v>289.75</v>
      </c>
      <c r="BG8" s="368"/>
      <c r="BH8" s="299">
        <v>100</v>
      </c>
      <c r="BI8" s="368"/>
      <c r="BJ8" s="299">
        <v>100</v>
      </c>
      <c r="BK8" s="438"/>
      <c r="BL8" s="299">
        <f t="shared" si="15"/>
        <v>28.52</v>
      </c>
      <c r="BM8" s="368"/>
      <c r="BN8" s="299">
        <f t="shared" si="16"/>
        <v>13.64</v>
      </c>
      <c r="BO8" s="368"/>
    </row>
    <row r="9" spans="1:67" s="85" customFormat="1" ht="45" customHeight="1">
      <c r="A9" s="292">
        <v>5</v>
      </c>
      <c r="B9" s="87" t="s">
        <v>6</v>
      </c>
      <c r="C9" s="286">
        <v>3568</v>
      </c>
      <c r="D9" s="286">
        <v>2928</v>
      </c>
      <c r="E9" s="295">
        <v>620</v>
      </c>
      <c r="F9" s="295">
        <v>280</v>
      </c>
      <c r="G9" s="295">
        <v>180</v>
      </c>
      <c r="H9" s="295">
        <v>759</v>
      </c>
      <c r="I9" s="295">
        <v>145</v>
      </c>
      <c r="J9" s="86"/>
      <c r="K9" s="286">
        <v>350</v>
      </c>
      <c r="L9" s="347">
        <v>814</v>
      </c>
      <c r="M9" s="347">
        <v>690</v>
      </c>
      <c r="N9" s="347">
        <v>1394</v>
      </c>
      <c r="O9" s="347">
        <v>303</v>
      </c>
      <c r="P9" s="347">
        <v>36</v>
      </c>
      <c r="Q9" s="296">
        <f t="shared" si="0"/>
        <v>124</v>
      </c>
      <c r="R9" s="303"/>
      <c r="S9" s="296">
        <f t="shared" si="1"/>
        <v>18.900000000000002</v>
      </c>
      <c r="T9" s="303"/>
      <c r="U9" s="296">
        <f t="shared" si="2"/>
        <v>17.150000000000002</v>
      </c>
      <c r="V9" s="303"/>
      <c r="W9" s="296">
        <f t="shared" si="3"/>
        <v>14.349999999999998</v>
      </c>
      <c r="X9" s="303"/>
      <c r="Y9" s="296">
        <f t="shared" si="4"/>
        <v>8.75</v>
      </c>
      <c r="Z9" s="303"/>
      <c r="AA9" s="296">
        <f t="shared" si="5"/>
        <v>28.49</v>
      </c>
      <c r="AB9" s="303"/>
      <c r="AC9" s="297">
        <f t="shared" si="6"/>
        <v>160.05000000000001</v>
      </c>
      <c r="AD9" s="303"/>
      <c r="AE9" s="353">
        <f t="shared" si="7"/>
        <v>60.375</v>
      </c>
      <c r="AF9" s="303"/>
      <c r="AG9" s="299">
        <f t="shared" si="8"/>
        <v>243.95</v>
      </c>
      <c r="AH9" s="303"/>
      <c r="AI9" s="299">
        <f t="shared" si="17"/>
        <v>45.45</v>
      </c>
      <c r="AJ9" s="366"/>
      <c r="AK9" s="297">
        <f t="shared" si="9"/>
        <v>18.913249999999998</v>
      </c>
      <c r="AL9" s="303"/>
      <c r="AM9" s="297"/>
      <c r="AN9" s="298"/>
      <c r="AO9" s="297"/>
      <c r="AP9" s="299"/>
      <c r="AQ9" s="298"/>
      <c r="AR9" s="297"/>
      <c r="AS9" s="299"/>
      <c r="AT9" s="298"/>
      <c r="AU9" s="297"/>
      <c r="AV9" s="299"/>
      <c r="AW9" s="300"/>
      <c r="AX9" s="299">
        <f t="shared" si="10"/>
        <v>87.5</v>
      </c>
      <c r="AY9" s="368"/>
      <c r="AZ9" s="299">
        <f t="shared" si="11"/>
        <v>203.5</v>
      </c>
      <c r="BA9" s="369"/>
      <c r="BB9" s="299">
        <f t="shared" si="12"/>
        <v>172.5</v>
      </c>
      <c r="BC9" s="369"/>
      <c r="BD9" s="299">
        <f t="shared" si="13"/>
        <v>189.75</v>
      </c>
      <c r="BE9" s="369"/>
      <c r="BF9" s="299">
        <f t="shared" si="14"/>
        <v>75.75</v>
      </c>
      <c r="BG9" s="368"/>
      <c r="BH9" s="299">
        <v>100</v>
      </c>
      <c r="BI9" s="368"/>
      <c r="BJ9" s="299">
        <v>100</v>
      </c>
      <c r="BK9" s="438"/>
      <c r="BL9" s="299">
        <f t="shared" si="15"/>
        <v>8.2799999999999994</v>
      </c>
      <c r="BM9" s="368"/>
      <c r="BN9" s="299">
        <f t="shared" si="16"/>
        <v>3.96</v>
      </c>
      <c r="BO9" s="368"/>
    </row>
    <row r="10" spans="1:67" s="85" customFormat="1" ht="45" customHeight="1">
      <c r="A10" s="292">
        <v>6</v>
      </c>
      <c r="B10" s="87" t="s">
        <v>7</v>
      </c>
      <c r="C10" s="286">
        <v>12017</v>
      </c>
      <c r="D10" s="286">
        <v>9255</v>
      </c>
      <c r="E10" s="295">
        <v>1600</v>
      </c>
      <c r="F10" s="295">
        <v>1342</v>
      </c>
      <c r="G10" s="295">
        <v>603</v>
      </c>
      <c r="H10" s="295">
        <v>1551</v>
      </c>
      <c r="I10" s="295">
        <v>124</v>
      </c>
      <c r="J10" s="86"/>
      <c r="K10" s="286">
        <v>1382</v>
      </c>
      <c r="L10" s="347">
        <v>3050</v>
      </c>
      <c r="M10" s="347">
        <v>2322</v>
      </c>
      <c r="N10" s="347">
        <v>4889</v>
      </c>
      <c r="O10" s="347">
        <v>372</v>
      </c>
      <c r="P10" s="347">
        <v>145</v>
      </c>
      <c r="Q10" s="296">
        <f t="shared" si="0"/>
        <v>320</v>
      </c>
      <c r="R10" s="303"/>
      <c r="S10" s="296">
        <f t="shared" si="1"/>
        <v>74.628</v>
      </c>
      <c r="T10" s="303"/>
      <c r="U10" s="296">
        <f t="shared" si="2"/>
        <v>67.718000000000004</v>
      </c>
      <c r="V10" s="303"/>
      <c r="W10" s="296">
        <f t="shared" si="3"/>
        <v>56.661999999999999</v>
      </c>
      <c r="X10" s="303"/>
      <c r="Y10" s="296">
        <f t="shared" si="4"/>
        <v>34.549999999999997</v>
      </c>
      <c r="Z10" s="303"/>
      <c r="AA10" s="296">
        <f t="shared" si="5"/>
        <v>106.75</v>
      </c>
      <c r="AB10" s="303"/>
      <c r="AC10" s="297">
        <f t="shared" si="6"/>
        <v>531.65</v>
      </c>
      <c r="AD10" s="303"/>
      <c r="AE10" s="353">
        <f t="shared" si="7"/>
        <v>203.17500000000001</v>
      </c>
      <c r="AF10" s="303"/>
      <c r="AG10" s="299">
        <f t="shared" si="8"/>
        <v>855.57500000000005</v>
      </c>
      <c r="AH10" s="303"/>
      <c r="AI10" s="299">
        <f t="shared" si="17"/>
        <v>55.8</v>
      </c>
      <c r="AJ10" s="366"/>
      <c r="AK10" s="297">
        <f t="shared" si="9"/>
        <v>61.064999999999998</v>
      </c>
      <c r="AL10" s="303"/>
      <c r="AM10" s="297"/>
      <c r="AN10" s="298"/>
      <c r="AO10" s="297"/>
      <c r="AP10" s="299"/>
      <c r="AQ10" s="298"/>
      <c r="AR10" s="297"/>
      <c r="AS10" s="299"/>
      <c r="AT10" s="298"/>
      <c r="AU10" s="297"/>
      <c r="AV10" s="299"/>
      <c r="AW10" s="300"/>
      <c r="AX10" s="299">
        <f t="shared" si="10"/>
        <v>345.5</v>
      </c>
      <c r="AY10" s="368"/>
      <c r="AZ10" s="299">
        <f t="shared" si="11"/>
        <v>762.5</v>
      </c>
      <c r="BA10" s="369"/>
      <c r="BB10" s="299">
        <f t="shared" si="12"/>
        <v>580.5</v>
      </c>
      <c r="BC10" s="369"/>
      <c r="BD10" s="299">
        <f t="shared" si="13"/>
        <v>387.75</v>
      </c>
      <c r="BE10" s="369"/>
      <c r="BF10" s="299">
        <f t="shared" si="14"/>
        <v>93</v>
      </c>
      <c r="BG10" s="368"/>
      <c r="BH10" s="299">
        <v>100</v>
      </c>
      <c r="BI10" s="368"/>
      <c r="BJ10" s="299">
        <v>100</v>
      </c>
      <c r="BK10" s="438"/>
      <c r="BL10" s="299">
        <f t="shared" si="15"/>
        <v>33.35</v>
      </c>
      <c r="BM10" s="368"/>
      <c r="BN10" s="299">
        <f t="shared" si="16"/>
        <v>15.95</v>
      </c>
      <c r="BO10" s="368"/>
    </row>
    <row r="11" spans="1:67" s="85" customFormat="1" ht="45" customHeight="1">
      <c r="A11" s="292">
        <v>7</v>
      </c>
      <c r="B11" s="87" t="s">
        <v>8</v>
      </c>
      <c r="C11" s="286">
        <v>10527</v>
      </c>
      <c r="D11" s="286">
        <v>8755</v>
      </c>
      <c r="E11" s="295">
        <v>1608</v>
      </c>
      <c r="F11" s="295">
        <v>909</v>
      </c>
      <c r="G11" s="295">
        <v>317</v>
      </c>
      <c r="H11" s="295">
        <v>839</v>
      </c>
      <c r="I11" s="295">
        <v>103</v>
      </c>
      <c r="J11" s="86"/>
      <c r="K11" s="301">
        <v>1162</v>
      </c>
      <c r="L11" s="348">
        <v>2492</v>
      </c>
      <c r="M11" s="348">
        <v>1890</v>
      </c>
      <c r="N11" s="348">
        <v>4345</v>
      </c>
      <c r="O11" s="348">
        <v>671</v>
      </c>
      <c r="P11" s="348">
        <v>130</v>
      </c>
      <c r="Q11" s="296">
        <f t="shared" si="0"/>
        <v>321.60000000000002</v>
      </c>
      <c r="R11" s="303"/>
      <c r="S11" s="296">
        <f t="shared" si="1"/>
        <v>62.748000000000005</v>
      </c>
      <c r="T11" s="303"/>
      <c r="U11" s="296">
        <f t="shared" si="2"/>
        <v>56.938000000000002</v>
      </c>
      <c r="V11" s="303"/>
      <c r="W11" s="296">
        <f t="shared" si="3"/>
        <v>47.641999999999996</v>
      </c>
      <c r="X11" s="303"/>
      <c r="Y11" s="296">
        <f t="shared" si="4"/>
        <v>29.05</v>
      </c>
      <c r="Z11" s="303"/>
      <c r="AA11" s="296">
        <f t="shared" si="5"/>
        <v>87.22</v>
      </c>
      <c r="AB11" s="303"/>
      <c r="AC11" s="297">
        <f t="shared" si="6"/>
        <v>469.9</v>
      </c>
      <c r="AD11" s="303"/>
      <c r="AE11" s="353">
        <f t="shared" si="7"/>
        <v>165.375</v>
      </c>
      <c r="AF11" s="303"/>
      <c r="AG11" s="299">
        <f t="shared" si="8"/>
        <v>760.375</v>
      </c>
      <c r="AH11" s="303"/>
      <c r="AI11" s="299">
        <f t="shared" si="17"/>
        <v>100.65</v>
      </c>
      <c r="AJ11" s="366"/>
      <c r="AK11" s="297">
        <f t="shared" si="9"/>
        <v>55.681000000000004</v>
      </c>
      <c r="AL11" s="303"/>
      <c r="AM11" s="297"/>
      <c r="AN11" s="298"/>
      <c r="AO11" s="297"/>
      <c r="AP11" s="299"/>
      <c r="AQ11" s="298"/>
      <c r="AR11" s="297"/>
      <c r="AS11" s="299"/>
      <c r="AT11" s="298"/>
      <c r="AU11" s="297"/>
      <c r="AV11" s="299"/>
      <c r="AW11" s="300"/>
      <c r="AX11" s="299">
        <f t="shared" si="10"/>
        <v>290.5</v>
      </c>
      <c r="AY11" s="368"/>
      <c r="AZ11" s="299">
        <f t="shared" si="11"/>
        <v>623</v>
      </c>
      <c r="BA11" s="369"/>
      <c r="BB11" s="299">
        <f t="shared" si="12"/>
        <v>472.5</v>
      </c>
      <c r="BC11" s="369"/>
      <c r="BD11" s="299">
        <f t="shared" si="13"/>
        <v>209.75</v>
      </c>
      <c r="BE11" s="369"/>
      <c r="BF11" s="299">
        <f t="shared" si="14"/>
        <v>167.75</v>
      </c>
      <c r="BG11" s="368"/>
      <c r="BH11" s="299">
        <v>100</v>
      </c>
      <c r="BI11" s="368"/>
      <c r="BJ11" s="299">
        <v>100</v>
      </c>
      <c r="BK11" s="438"/>
      <c r="BL11" s="299">
        <f t="shared" si="15"/>
        <v>29.9</v>
      </c>
      <c r="BM11" s="368"/>
      <c r="BN11" s="299">
        <f t="shared" si="16"/>
        <v>14.3</v>
      </c>
      <c r="BO11" s="368"/>
    </row>
    <row r="12" spans="1:67" s="85" customFormat="1" ht="45" customHeight="1">
      <c r="A12" s="292">
        <v>8</v>
      </c>
      <c r="B12" s="87" t="s">
        <v>9</v>
      </c>
      <c r="C12" s="286">
        <v>7812</v>
      </c>
      <c r="D12" s="286">
        <v>6632</v>
      </c>
      <c r="E12" s="295">
        <v>1199</v>
      </c>
      <c r="F12" s="295">
        <v>805</v>
      </c>
      <c r="G12" s="295">
        <v>401</v>
      </c>
      <c r="H12" s="295">
        <v>922</v>
      </c>
      <c r="I12" s="295">
        <v>177</v>
      </c>
      <c r="J12" s="86"/>
      <c r="K12" s="286">
        <v>777</v>
      </c>
      <c r="L12" s="347">
        <v>1473</v>
      </c>
      <c r="M12" s="347">
        <v>1371</v>
      </c>
      <c r="N12" s="347">
        <v>3267</v>
      </c>
      <c r="O12" s="347">
        <v>1008</v>
      </c>
      <c r="P12" s="347">
        <v>85</v>
      </c>
      <c r="Q12" s="296">
        <f t="shared" si="0"/>
        <v>239.8</v>
      </c>
      <c r="R12" s="303"/>
      <c r="S12" s="296">
        <f t="shared" si="1"/>
        <v>41.957999999999998</v>
      </c>
      <c r="T12" s="303"/>
      <c r="U12" s="296">
        <f t="shared" si="2"/>
        <v>38.073</v>
      </c>
      <c r="V12" s="303"/>
      <c r="W12" s="296">
        <f t="shared" si="3"/>
        <v>31.856999999999999</v>
      </c>
      <c r="X12" s="303"/>
      <c r="Y12" s="296">
        <f t="shared" si="4"/>
        <v>19.425000000000001</v>
      </c>
      <c r="Z12" s="303"/>
      <c r="AA12" s="296">
        <f t="shared" si="5"/>
        <v>51.555</v>
      </c>
      <c r="AB12" s="303"/>
      <c r="AC12" s="297">
        <f t="shared" si="6"/>
        <v>355.95</v>
      </c>
      <c r="AD12" s="303"/>
      <c r="AE12" s="353">
        <f t="shared" si="7"/>
        <v>119.96250000000001</v>
      </c>
      <c r="AF12" s="303"/>
      <c r="AG12" s="299">
        <f t="shared" si="8"/>
        <v>571.72500000000002</v>
      </c>
      <c r="AH12" s="303"/>
      <c r="AI12" s="299">
        <f t="shared" si="17"/>
        <v>151.19999999999999</v>
      </c>
      <c r="AJ12" s="366"/>
      <c r="AK12" s="297">
        <f t="shared" si="9"/>
        <v>44.722124999999998</v>
      </c>
      <c r="AL12" s="303"/>
      <c r="AM12" s="297"/>
      <c r="AN12" s="298"/>
      <c r="AO12" s="297"/>
      <c r="AP12" s="299"/>
      <c r="AQ12" s="298"/>
      <c r="AR12" s="297"/>
      <c r="AS12" s="299"/>
      <c r="AT12" s="298"/>
      <c r="AU12" s="297"/>
      <c r="AV12" s="299"/>
      <c r="AW12" s="300"/>
      <c r="AX12" s="299">
        <f t="shared" si="10"/>
        <v>194.25</v>
      </c>
      <c r="AY12" s="368"/>
      <c r="AZ12" s="299">
        <f t="shared" si="11"/>
        <v>368.25</v>
      </c>
      <c r="BA12" s="369"/>
      <c r="BB12" s="299">
        <f t="shared" si="12"/>
        <v>342.75</v>
      </c>
      <c r="BC12" s="369"/>
      <c r="BD12" s="299">
        <f t="shared" si="13"/>
        <v>230.5</v>
      </c>
      <c r="BE12" s="369"/>
      <c r="BF12" s="299">
        <f t="shared" si="14"/>
        <v>252</v>
      </c>
      <c r="BG12" s="368"/>
      <c r="BH12" s="299">
        <v>100</v>
      </c>
      <c r="BI12" s="368"/>
      <c r="BJ12" s="299">
        <v>100</v>
      </c>
      <c r="BK12" s="438"/>
      <c r="BL12" s="299">
        <f t="shared" si="15"/>
        <v>19.55</v>
      </c>
      <c r="BM12" s="368"/>
      <c r="BN12" s="299">
        <f t="shared" si="16"/>
        <v>9.35</v>
      </c>
      <c r="BO12" s="368"/>
    </row>
    <row r="13" spans="1:67" s="88" customFormat="1" ht="45" customHeight="1">
      <c r="A13" s="293">
        <v>9</v>
      </c>
      <c r="B13" s="89" t="s">
        <v>28</v>
      </c>
      <c r="C13" s="287">
        <v>8840</v>
      </c>
      <c r="D13" s="287">
        <v>8737</v>
      </c>
      <c r="E13" s="90">
        <v>1308</v>
      </c>
      <c r="F13" s="90">
        <v>617</v>
      </c>
      <c r="G13" s="90">
        <v>297</v>
      </c>
      <c r="H13" s="90">
        <v>634</v>
      </c>
      <c r="I13" s="90">
        <v>105</v>
      </c>
      <c r="J13" s="91"/>
      <c r="K13" s="288">
        <v>935</v>
      </c>
      <c r="L13" s="349">
        <v>2042</v>
      </c>
      <c r="M13" s="349">
        <v>1527</v>
      </c>
      <c r="N13" s="349">
        <v>3630</v>
      </c>
      <c r="O13" s="349">
        <v>707</v>
      </c>
      <c r="P13" s="349">
        <v>90</v>
      </c>
      <c r="Q13" s="296">
        <f t="shared" si="0"/>
        <v>261.60000000000002</v>
      </c>
      <c r="R13" s="303"/>
      <c r="S13" s="296">
        <f t="shared" si="1"/>
        <v>50.49</v>
      </c>
      <c r="T13" s="307"/>
      <c r="U13" s="296">
        <f t="shared" si="2"/>
        <v>45.814999999999998</v>
      </c>
      <c r="V13" s="307"/>
      <c r="W13" s="296">
        <f t="shared" si="3"/>
        <v>38.334999999999994</v>
      </c>
      <c r="X13" s="307"/>
      <c r="Y13" s="296">
        <f t="shared" si="4"/>
        <v>23.375</v>
      </c>
      <c r="Z13" s="307"/>
      <c r="AA13" s="296">
        <f t="shared" si="5"/>
        <v>71.47</v>
      </c>
      <c r="AB13" s="307"/>
      <c r="AC13" s="297">
        <f t="shared" si="6"/>
        <v>395.3</v>
      </c>
      <c r="AD13" s="307"/>
      <c r="AE13" s="353">
        <f t="shared" si="7"/>
        <v>133.61250000000001</v>
      </c>
      <c r="AF13" s="303"/>
      <c r="AG13" s="299">
        <f t="shared" si="8"/>
        <v>635.25</v>
      </c>
      <c r="AH13" s="303"/>
      <c r="AI13" s="299">
        <f t="shared" si="17"/>
        <v>106.05</v>
      </c>
      <c r="AJ13" s="366"/>
      <c r="AK13" s="297">
        <f t="shared" si="9"/>
        <v>47.319124999999993</v>
      </c>
      <c r="AL13" s="303"/>
      <c r="AM13" s="293"/>
      <c r="AN13" s="293"/>
      <c r="AO13" s="293"/>
      <c r="AP13" s="299"/>
      <c r="AQ13" s="298"/>
      <c r="AR13" s="293"/>
      <c r="AS13" s="299"/>
      <c r="AT13" s="298"/>
      <c r="AU13" s="293"/>
      <c r="AV13" s="299"/>
      <c r="AW13" s="300"/>
      <c r="AX13" s="299">
        <f t="shared" si="10"/>
        <v>233.75</v>
      </c>
      <c r="AY13" s="368"/>
      <c r="AZ13" s="299">
        <f t="shared" si="11"/>
        <v>510.5</v>
      </c>
      <c r="BA13" s="369"/>
      <c r="BB13" s="299">
        <f t="shared" si="12"/>
        <v>381.75</v>
      </c>
      <c r="BC13" s="369"/>
      <c r="BD13" s="299">
        <f t="shared" si="13"/>
        <v>158.5</v>
      </c>
      <c r="BE13" s="369"/>
      <c r="BF13" s="299">
        <f t="shared" si="14"/>
        <v>176.75</v>
      </c>
      <c r="BG13" s="368"/>
      <c r="BH13" s="299">
        <v>100</v>
      </c>
      <c r="BI13" s="368"/>
      <c r="BJ13" s="299">
        <v>100</v>
      </c>
      <c r="BK13" s="438"/>
      <c r="BL13" s="299">
        <f t="shared" si="15"/>
        <v>20.7</v>
      </c>
      <c r="BM13" s="368"/>
      <c r="BN13" s="299">
        <f t="shared" si="16"/>
        <v>9.9</v>
      </c>
      <c r="BO13" s="368"/>
    </row>
    <row r="14" spans="1:67" s="88" customFormat="1" ht="45" customHeight="1">
      <c r="A14" s="293">
        <v>10</v>
      </c>
      <c r="B14" s="89" t="s">
        <v>29</v>
      </c>
      <c r="C14" s="287">
        <v>3975</v>
      </c>
      <c r="D14" s="287">
        <v>3975</v>
      </c>
      <c r="E14" s="90">
        <v>415</v>
      </c>
      <c r="F14" s="90">
        <v>257</v>
      </c>
      <c r="G14" s="90">
        <v>68</v>
      </c>
      <c r="H14" s="90">
        <v>320</v>
      </c>
      <c r="I14" s="90">
        <v>72</v>
      </c>
      <c r="J14" s="91"/>
      <c r="K14" s="288">
        <v>350</v>
      </c>
      <c r="L14" s="349">
        <v>769</v>
      </c>
      <c r="M14" s="349">
        <v>591</v>
      </c>
      <c r="N14" s="349">
        <v>1802</v>
      </c>
      <c r="O14" s="349">
        <v>478</v>
      </c>
      <c r="P14" s="349">
        <v>35</v>
      </c>
      <c r="Q14" s="296">
        <f t="shared" si="0"/>
        <v>83</v>
      </c>
      <c r="R14" s="303"/>
      <c r="S14" s="296">
        <f t="shared" si="1"/>
        <v>18.900000000000002</v>
      </c>
      <c r="T14" s="307"/>
      <c r="U14" s="296">
        <f t="shared" si="2"/>
        <v>17.150000000000002</v>
      </c>
      <c r="V14" s="307"/>
      <c r="W14" s="296">
        <f t="shared" si="3"/>
        <v>14.349999999999998</v>
      </c>
      <c r="X14" s="307"/>
      <c r="Y14" s="296">
        <f t="shared" si="4"/>
        <v>8.75</v>
      </c>
      <c r="Z14" s="307"/>
      <c r="AA14" s="296">
        <f t="shared" si="5"/>
        <v>26.914999999999999</v>
      </c>
      <c r="AB14" s="307"/>
      <c r="AC14" s="297">
        <f t="shared" si="6"/>
        <v>182</v>
      </c>
      <c r="AD14" s="307"/>
      <c r="AE14" s="353">
        <f t="shared" si="7"/>
        <v>51.712499999999999</v>
      </c>
      <c r="AF14" s="303"/>
      <c r="AG14" s="299">
        <f t="shared" si="8"/>
        <v>315.35000000000002</v>
      </c>
      <c r="AH14" s="303"/>
      <c r="AI14" s="299">
        <f t="shared" si="17"/>
        <v>71.7</v>
      </c>
      <c r="AJ14" s="366"/>
      <c r="AK14" s="297">
        <f t="shared" si="9"/>
        <v>23.283874999999998</v>
      </c>
      <c r="AL14" s="303"/>
      <c r="AM14" s="293"/>
      <c r="AN14" s="293"/>
      <c r="AO14" s="293"/>
      <c r="AP14" s="299"/>
      <c r="AQ14" s="298"/>
      <c r="AR14" s="293"/>
      <c r="AS14" s="299"/>
      <c r="AT14" s="298"/>
      <c r="AU14" s="293"/>
      <c r="AV14" s="299"/>
      <c r="AW14" s="300"/>
      <c r="AX14" s="299">
        <f t="shared" si="10"/>
        <v>87.5</v>
      </c>
      <c r="AY14" s="368"/>
      <c r="AZ14" s="299">
        <f t="shared" si="11"/>
        <v>192.25</v>
      </c>
      <c r="BA14" s="369"/>
      <c r="BB14" s="299">
        <f t="shared" si="12"/>
        <v>147.75</v>
      </c>
      <c r="BC14" s="369"/>
      <c r="BD14" s="299">
        <f t="shared" si="13"/>
        <v>80</v>
      </c>
      <c r="BE14" s="369"/>
      <c r="BF14" s="299">
        <f t="shared" si="14"/>
        <v>119.5</v>
      </c>
      <c r="BG14" s="368"/>
      <c r="BH14" s="299">
        <v>100</v>
      </c>
      <c r="BI14" s="368"/>
      <c r="BJ14" s="299">
        <v>100</v>
      </c>
      <c r="BK14" s="438"/>
      <c r="BL14" s="299">
        <f t="shared" si="15"/>
        <v>8.0500000000000007</v>
      </c>
      <c r="BM14" s="368"/>
      <c r="BN14" s="299">
        <f t="shared" si="16"/>
        <v>3.85</v>
      </c>
      <c r="BO14" s="368"/>
    </row>
    <row r="15" spans="1:67" s="88" customFormat="1" ht="45" customHeight="1">
      <c r="A15" s="293">
        <v>11</v>
      </c>
      <c r="B15" s="89" t="s">
        <v>27</v>
      </c>
      <c r="C15" s="287">
        <v>8265</v>
      </c>
      <c r="D15" s="287">
        <v>19163</v>
      </c>
      <c r="E15" s="90">
        <v>821</v>
      </c>
      <c r="F15" s="90">
        <v>426</v>
      </c>
      <c r="G15" s="90">
        <v>141</v>
      </c>
      <c r="H15" s="90">
        <v>495</v>
      </c>
      <c r="I15" s="90">
        <v>426</v>
      </c>
      <c r="J15" s="91"/>
      <c r="K15" s="288">
        <v>729</v>
      </c>
      <c r="L15" s="349">
        <v>1734</v>
      </c>
      <c r="M15" s="349">
        <v>1421</v>
      </c>
      <c r="N15" s="349">
        <v>3591</v>
      </c>
      <c r="O15" s="349">
        <v>805</v>
      </c>
      <c r="P15" s="349">
        <v>84</v>
      </c>
      <c r="Q15" s="296">
        <f t="shared" si="0"/>
        <v>164.2</v>
      </c>
      <c r="R15" s="303"/>
      <c r="S15" s="296">
        <f t="shared" si="1"/>
        <v>39.366000000000007</v>
      </c>
      <c r="T15" s="307"/>
      <c r="U15" s="296">
        <f t="shared" si="2"/>
        <v>35.721000000000004</v>
      </c>
      <c r="V15" s="307"/>
      <c r="W15" s="296">
        <f t="shared" si="3"/>
        <v>29.888999999999996</v>
      </c>
      <c r="X15" s="307"/>
      <c r="Y15" s="296">
        <f t="shared" si="4"/>
        <v>18.225000000000001</v>
      </c>
      <c r="Z15" s="307"/>
      <c r="AA15" s="296">
        <f t="shared" si="5"/>
        <v>60.69</v>
      </c>
      <c r="AB15" s="307"/>
      <c r="AC15" s="297">
        <f t="shared" si="6"/>
        <v>377.55</v>
      </c>
      <c r="AD15" s="307"/>
      <c r="AE15" s="353">
        <f t="shared" si="7"/>
        <v>124.33750000000001</v>
      </c>
      <c r="AF15" s="303"/>
      <c r="AG15" s="299">
        <f t="shared" si="8"/>
        <v>628.42499999999995</v>
      </c>
      <c r="AH15" s="303"/>
      <c r="AI15" s="299">
        <f t="shared" si="17"/>
        <v>120.75</v>
      </c>
      <c r="AJ15" s="366"/>
      <c r="AK15" s="297">
        <f t="shared" si="9"/>
        <v>46.710124999999991</v>
      </c>
      <c r="AL15" s="303"/>
      <c r="AM15" s="293"/>
      <c r="AN15" s="293"/>
      <c r="AO15" s="293"/>
      <c r="AP15" s="299"/>
      <c r="AQ15" s="298"/>
      <c r="AR15" s="293"/>
      <c r="AS15" s="299"/>
      <c r="AT15" s="298"/>
      <c r="AU15" s="293"/>
      <c r="AV15" s="299"/>
      <c r="AW15" s="300"/>
      <c r="AX15" s="299">
        <f t="shared" si="10"/>
        <v>182.25</v>
      </c>
      <c r="AY15" s="368"/>
      <c r="AZ15" s="299">
        <f t="shared" si="11"/>
        <v>433.5</v>
      </c>
      <c r="BA15" s="369"/>
      <c r="BB15" s="299">
        <f t="shared" si="12"/>
        <v>355.25</v>
      </c>
      <c r="BC15" s="369"/>
      <c r="BD15" s="299">
        <f t="shared" si="13"/>
        <v>123.75</v>
      </c>
      <c r="BE15" s="369"/>
      <c r="BF15" s="299">
        <f t="shared" si="14"/>
        <v>201.25</v>
      </c>
      <c r="BG15" s="368"/>
      <c r="BH15" s="299">
        <v>100</v>
      </c>
      <c r="BI15" s="368"/>
      <c r="BJ15" s="299">
        <v>100</v>
      </c>
      <c r="BK15" s="438"/>
      <c r="BL15" s="299">
        <f t="shared" si="15"/>
        <v>19.32</v>
      </c>
      <c r="BM15" s="368"/>
      <c r="BN15" s="299">
        <f t="shared" si="16"/>
        <v>9.24</v>
      </c>
      <c r="BO15" s="368"/>
    </row>
    <row r="16" spans="1:67" s="88" customFormat="1" ht="45" customHeight="1">
      <c r="A16" s="293">
        <v>12</v>
      </c>
      <c r="B16" s="302" t="s">
        <v>30</v>
      </c>
      <c r="C16" s="288">
        <v>16325</v>
      </c>
      <c r="D16" s="288">
        <v>16326</v>
      </c>
      <c r="E16" s="92">
        <v>1603</v>
      </c>
      <c r="F16" s="92">
        <v>913</v>
      </c>
      <c r="G16" s="92">
        <v>248</v>
      </c>
      <c r="H16" s="92">
        <v>690</v>
      </c>
      <c r="I16" s="92">
        <v>142</v>
      </c>
      <c r="J16" s="93"/>
      <c r="K16" s="288">
        <v>1435</v>
      </c>
      <c r="L16" s="349">
        <v>3086</v>
      </c>
      <c r="M16" s="349">
        <v>2719</v>
      </c>
      <c r="N16" s="349">
        <v>7250</v>
      </c>
      <c r="O16" s="349">
        <v>1920</v>
      </c>
      <c r="P16" s="349">
        <v>168</v>
      </c>
      <c r="Q16" s="296">
        <f t="shared" si="0"/>
        <v>320.60000000000002</v>
      </c>
      <c r="R16" s="303"/>
      <c r="S16" s="296">
        <f t="shared" si="1"/>
        <v>77.490000000000009</v>
      </c>
      <c r="T16" s="307"/>
      <c r="U16" s="296">
        <f t="shared" si="2"/>
        <v>70.315000000000012</v>
      </c>
      <c r="V16" s="307"/>
      <c r="W16" s="296">
        <f t="shared" si="3"/>
        <v>58.834999999999994</v>
      </c>
      <c r="X16" s="307"/>
      <c r="Y16" s="296">
        <f t="shared" si="4"/>
        <v>35.875</v>
      </c>
      <c r="Z16" s="307"/>
      <c r="AA16" s="296">
        <f t="shared" si="5"/>
        <v>108.01</v>
      </c>
      <c r="AB16" s="307"/>
      <c r="AC16" s="297">
        <f t="shared" si="6"/>
        <v>748.75</v>
      </c>
      <c r="AD16" s="307"/>
      <c r="AE16" s="353">
        <f t="shared" si="7"/>
        <v>237.91249999999999</v>
      </c>
      <c r="AF16" s="303"/>
      <c r="AG16" s="299">
        <f t="shared" si="8"/>
        <v>1268.75</v>
      </c>
      <c r="AH16" s="303"/>
      <c r="AI16" s="299">
        <f>O16*60/100/4</f>
        <v>288</v>
      </c>
      <c r="AJ16" s="366"/>
      <c r="AK16" s="297">
        <f t="shared" si="9"/>
        <v>95.133624999999995</v>
      </c>
      <c r="AL16" s="303"/>
      <c r="AM16" s="293"/>
      <c r="AN16" s="293"/>
      <c r="AO16" s="293"/>
      <c r="AP16" s="299"/>
      <c r="AQ16" s="298"/>
      <c r="AR16" s="293"/>
      <c r="AS16" s="299"/>
      <c r="AT16" s="298"/>
      <c r="AU16" s="293"/>
      <c r="AV16" s="299"/>
      <c r="AW16" s="300"/>
      <c r="AX16" s="299">
        <f t="shared" si="10"/>
        <v>358.75</v>
      </c>
      <c r="AY16" s="368"/>
      <c r="AZ16" s="299">
        <f t="shared" si="11"/>
        <v>771.5</v>
      </c>
      <c r="BA16" s="369"/>
      <c r="BB16" s="299">
        <f t="shared" si="12"/>
        <v>679.75</v>
      </c>
      <c r="BC16" s="369"/>
      <c r="BD16" s="299">
        <f t="shared" si="13"/>
        <v>172.5</v>
      </c>
      <c r="BE16" s="369"/>
      <c r="BF16" s="299">
        <f t="shared" si="14"/>
        <v>480</v>
      </c>
      <c r="BG16" s="368"/>
      <c r="BH16" s="299">
        <v>100</v>
      </c>
      <c r="BI16" s="436"/>
      <c r="BJ16" s="299">
        <v>100</v>
      </c>
      <c r="BK16" s="439"/>
      <c r="BL16" s="299">
        <f t="shared" si="15"/>
        <v>38.64</v>
      </c>
      <c r="BM16" s="368"/>
      <c r="BN16" s="299">
        <f t="shared" si="16"/>
        <v>18.48</v>
      </c>
      <c r="BO16" s="368"/>
    </row>
    <row r="17" spans="5:67" s="69" customFormat="1" ht="45" customHeight="1">
      <c r="AI17" s="84"/>
      <c r="BF17" s="83"/>
    </row>
    <row r="18" spans="5:67" s="69" customFormat="1" ht="45" customHeight="1">
      <c r="BF18" s="83"/>
    </row>
    <row r="19" spans="5:67" s="69" customFormat="1" ht="45" customHeight="1"/>
    <row r="20" spans="5:67" s="69" customFormat="1" ht="45" customHeight="1"/>
    <row r="21" spans="5:67" s="69" customFormat="1" ht="45" customHeight="1"/>
    <row r="22" spans="5:67" s="69" customFormat="1" ht="45" customHeight="1"/>
    <row r="23" spans="5:67" ht="45" customHeight="1">
      <c r="E23" s="94"/>
      <c r="F23" s="94"/>
      <c r="G23" s="94"/>
      <c r="H23" s="94"/>
      <c r="I23" s="94"/>
      <c r="BJ23" s="69"/>
      <c r="BK23" s="69"/>
      <c r="BL23" s="69"/>
      <c r="BM23" s="69"/>
      <c r="BN23" s="69"/>
      <c r="BO23" s="69"/>
    </row>
    <row r="24" spans="5:67" ht="45" customHeight="1">
      <c r="E24" s="94"/>
      <c r="F24" s="94"/>
      <c r="G24" s="94"/>
      <c r="H24" s="94"/>
      <c r="I24" s="94"/>
      <c r="BJ24" s="69"/>
      <c r="BK24" s="69"/>
      <c r="BL24" s="69"/>
      <c r="BM24" s="69"/>
      <c r="BN24" s="69"/>
      <c r="BO24" s="69"/>
    </row>
    <row r="25" spans="5:67" ht="45" customHeight="1">
      <c r="E25" s="94"/>
      <c r="F25" s="94"/>
      <c r="G25" s="94"/>
      <c r="H25" s="94"/>
      <c r="I25" s="94"/>
      <c r="BJ25" s="69"/>
      <c r="BK25" s="69"/>
      <c r="BL25" s="69"/>
      <c r="BM25" s="69"/>
      <c r="BN25" s="69"/>
      <c r="BO25" s="69"/>
    </row>
    <row r="26" spans="5:67" ht="45" customHeight="1">
      <c r="E26" s="94"/>
      <c r="F26" s="94"/>
      <c r="G26" s="94"/>
      <c r="H26" s="94"/>
      <c r="I26" s="94"/>
      <c r="BJ26" s="69"/>
      <c r="BK26" s="69"/>
      <c r="BL26" s="69"/>
      <c r="BM26" s="69"/>
      <c r="BN26" s="69"/>
      <c r="BO26" s="69"/>
    </row>
    <row r="27" spans="5:67" ht="45" customHeight="1">
      <c r="E27" s="94"/>
      <c r="F27" s="94"/>
      <c r="G27" s="94"/>
      <c r="H27" s="94"/>
      <c r="I27" s="94"/>
      <c r="BJ27" s="69"/>
      <c r="BK27" s="69"/>
      <c r="BL27" s="69"/>
      <c r="BM27" s="69"/>
      <c r="BN27" s="69"/>
      <c r="BO27" s="69"/>
    </row>
    <row r="28" spans="5:67" ht="45" customHeight="1">
      <c r="E28" s="94"/>
      <c r="F28" s="94"/>
      <c r="G28" s="94"/>
      <c r="H28" s="94"/>
      <c r="I28" s="94"/>
      <c r="BJ28" s="69"/>
      <c r="BK28" s="69"/>
      <c r="BL28" s="69"/>
      <c r="BM28" s="69"/>
      <c r="BN28" s="69"/>
      <c r="BO28" s="69"/>
    </row>
    <row r="29" spans="5:67" ht="45" customHeight="1">
      <c r="E29" s="94"/>
      <c r="F29" s="94"/>
      <c r="G29" s="94"/>
      <c r="H29" s="94"/>
      <c r="I29" s="94"/>
      <c r="BJ29" s="69"/>
      <c r="BK29" s="69"/>
      <c r="BL29" s="69"/>
      <c r="BM29" s="69"/>
      <c r="BN29" s="69"/>
      <c r="BO29" s="69"/>
    </row>
    <row r="30" spans="5:67" ht="45" customHeight="1">
      <c r="E30" s="94"/>
      <c r="F30" s="94"/>
      <c r="G30" s="94"/>
      <c r="H30" s="94"/>
      <c r="I30" s="94"/>
      <c r="BJ30" s="69"/>
      <c r="BK30" s="69"/>
      <c r="BL30" s="69"/>
      <c r="BM30" s="69"/>
      <c r="BN30" s="69"/>
      <c r="BO30" s="69"/>
    </row>
    <row r="31" spans="5:67" ht="45" customHeight="1">
      <c r="E31" s="94"/>
      <c r="F31" s="94"/>
      <c r="G31" s="94"/>
      <c r="H31" s="94"/>
      <c r="I31" s="94"/>
      <c r="BJ31" s="69"/>
      <c r="BK31" s="69"/>
      <c r="BL31" s="69"/>
      <c r="BM31" s="69"/>
      <c r="BN31" s="69"/>
      <c r="BO31" s="69"/>
    </row>
    <row r="32" spans="5:67" ht="45" customHeight="1">
      <c r="E32" s="94"/>
      <c r="F32" s="94"/>
      <c r="G32" s="94"/>
      <c r="H32" s="94"/>
      <c r="I32" s="94"/>
      <c r="BJ32" s="69"/>
      <c r="BK32" s="69"/>
      <c r="BL32" s="69"/>
      <c r="BM32" s="69"/>
      <c r="BN32" s="69"/>
      <c r="BO32" s="69"/>
    </row>
    <row r="33" spans="5:67" ht="45" customHeight="1">
      <c r="E33" s="94"/>
      <c r="F33" s="94"/>
      <c r="G33" s="94"/>
      <c r="H33" s="94"/>
      <c r="I33" s="94"/>
      <c r="BJ33" s="69"/>
      <c r="BK33" s="69"/>
      <c r="BL33" s="69"/>
      <c r="BM33" s="69"/>
      <c r="BN33" s="69"/>
      <c r="BO33" s="69"/>
    </row>
    <row r="34" spans="5:67" ht="45" customHeight="1">
      <c r="E34" s="94"/>
      <c r="F34" s="94"/>
      <c r="G34" s="94"/>
      <c r="H34" s="94"/>
      <c r="I34" s="94"/>
      <c r="BJ34" s="69"/>
      <c r="BK34" s="69"/>
      <c r="BL34" s="69"/>
      <c r="BM34" s="69"/>
      <c r="BN34" s="69"/>
      <c r="BO34" s="69"/>
    </row>
    <row r="35" spans="5:67" ht="45" customHeight="1">
      <c r="E35" s="94"/>
      <c r="F35" s="94"/>
      <c r="G35" s="94"/>
      <c r="H35" s="94"/>
      <c r="I35" s="94"/>
      <c r="BJ35" s="69"/>
      <c r="BK35" s="69"/>
      <c r="BL35" s="69"/>
      <c r="BM35" s="69"/>
      <c r="BN35" s="69"/>
      <c r="BO35" s="69"/>
    </row>
    <row r="36" spans="5:67" ht="45" customHeight="1">
      <c r="E36" s="94"/>
      <c r="F36" s="94"/>
      <c r="G36" s="94"/>
      <c r="H36" s="94"/>
      <c r="I36" s="94"/>
      <c r="BJ36" s="69"/>
      <c r="BK36" s="69"/>
      <c r="BL36" s="69"/>
      <c r="BM36" s="69"/>
      <c r="BN36" s="69"/>
      <c r="BO36" s="69"/>
    </row>
    <row r="37" spans="5:67" ht="45" customHeight="1">
      <c r="E37" s="94"/>
      <c r="F37" s="94"/>
      <c r="G37" s="94"/>
      <c r="H37" s="94"/>
      <c r="I37" s="94"/>
      <c r="BJ37" s="69"/>
      <c r="BK37" s="69"/>
      <c r="BL37" s="69"/>
      <c r="BM37" s="69"/>
      <c r="BN37" s="69"/>
      <c r="BO37" s="69"/>
    </row>
    <row r="38" spans="5:67" ht="45" customHeight="1">
      <c r="E38" s="94"/>
      <c r="F38" s="94"/>
      <c r="G38" s="94"/>
      <c r="H38" s="94"/>
      <c r="I38" s="94"/>
      <c r="BJ38" s="69"/>
      <c r="BK38" s="69"/>
      <c r="BL38" s="69"/>
      <c r="BM38" s="69"/>
      <c r="BN38" s="69"/>
      <c r="BO38" s="69"/>
    </row>
    <row r="39" spans="5:67" ht="45" customHeight="1">
      <c r="E39" s="94"/>
      <c r="F39" s="94"/>
      <c r="G39" s="94"/>
      <c r="H39" s="94"/>
      <c r="I39" s="94"/>
      <c r="BJ39" s="69"/>
      <c r="BK39" s="69"/>
      <c r="BL39" s="69"/>
      <c r="BM39" s="69"/>
      <c r="BN39" s="69"/>
      <c r="BO39" s="69"/>
    </row>
    <row r="40" spans="5:67" ht="45" customHeight="1">
      <c r="E40" s="94"/>
      <c r="F40" s="94"/>
      <c r="G40" s="94"/>
      <c r="H40" s="94"/>
      <c r="I40" s="94"/>
      <c r="BJ40" s="69"/>
      <c r="BK40" s="69"/>
      <c r="BL40" s="69"/>
      <c r="BM40" s="69"/>
      <c r="BN40" s="69"/>
      <c r="BO40" s="69"/>
    </row>
    <row r="41" spans="5:67" ht="45" customHeight="1">
      <c r="E41" s="94"/>
      <c r="F41" s="94"/>
      <c r="G41" s="94"/>
      <c r="H41" s="94"/>
      <c r="I41" s="94"/>
      <c r="BJ41" s="69"/>
      <c r="BK41" s="69"/>
      <c r="BL41" s="69"/>
      <c r="BM41" s="69"/>
      <c r="BN41" s="69"/>
      <c r="BO41" s="69"/>
    </row>
    <row r="42" spans="5:67" ht="45" customHeight="1">
      <c r="E42" s="94"/>
      <c r="F42" s="94"/>
      <c r="G42" s="94"/>
      <c r="H42" s="94"/>
      <c r="I42" s="94"/>
      <c r="BJ42" s="69"/>
      <c r="BK42" s="69"/>
      <c r="BL42" s="69"/>
      <c r="BM42" s="69"/>
      <c r="BN42" s="69"/>
      <c r="BO42" s="69"/>
    </row>
    <row r="43" spans="5:67" ht="45" customHeight="1">
      <c r="E43" s="94"/>
      <c r="F43" s="94"/>
      <c r="G43" s="94"/>
      <c r="H43" s="94"/>
      <c r="I43" s="94"/>
      <c r="BJ43" s="69"/>
      <c r="BK43" s="69"/>
      <c r="BL43" s="69"/>
      <c r="BM43" s="69"/>
      <c r="BN43" s="69"/>
      <c r="BO43" s="69"/>
    </row>
    <row r="44" spans="5:67" ht="45" customHeight="1">
      <c r="E44" s="94"/>
      <c r="F44" s="94"/>
      <c r="G44" s="94"/>
      <c r="H44" s="94"/>
      <c r="I44" s="94"/>
      <c r="BJ44" s="69"/>
      <c r="BK44" s="69"/>
      <c r="BL44" s="69"/>
      <c r="BM44" s="69"/>
      <c r="BN44" s="69"/>
      <c r="BO44" s="69"/>
    </row>
    <row r="45" spans="5:67" ht="45" customHeight="1">
      <c r="E45" s="94"/>
      <c r="F45" s="94"/>
      <c r="G45" s="94"/>
      <c r="H45" s="94"/>
      <c r="I45" s="94"/>
      <c r="BJ45" s="69"/>
      <c r="BK45" s="69"/>
      <c r="BL45" s="69"/>
      <c r="BM45" s="69"/>
      <c r="BN45" s="69"/>
      <c r="BO45" s="69"/>
    </row>
    <row r="46" spans="5:67" ht="45" customHeight="1">
      <c r="E46" s="94"/>
      <c r="F46" s="94"/>
      <c r="G46" s="94"/>
      <c r="H46" s="94"/>
      <c r="I46" s="94"/>
      <c r="BJ46" s="69"/>
      <c r="BK46" s="69"/>
      <c r="BL46" s="69"/>
      <c r="BM46" s="69"/>
      <c r="BN46" s="69"/>
      <c r="BO46" s="69"/>
    </row>
    <row r="47" spans="5:67" ht="45" customHeight="1">
      <c r="E47" s="94"/>
      <c r="F47" s="94"/>
      <c r="G47" s="94"/>
      <c r="H47" s="94"/>
      <c r="I47" s="94"/>
      <c r="BJ47" s="69"/>
      <c r="BK47" s="69"/>
      <c r="BL47" s="69"/>
      <c r="BM47" s="69"/>
      <c r="BN47" s="69"/>
      <c r="BO47" s="69"/>
    </row>
    <row r="48" spans="5:67" ht="45" customHeight="1">
      <c r="E48" s="94"/>
      <c r="F48" s="94"/>
      <c r="G48" s="94"/>
      <c r="H48" s="94"/>
      <c r="I48" s="94"/>
      <c r="BJ48" s="69"/>
      <c r="BK48" s="69"/>
      <c r="BL48" s="69"/>
      <c r="BM48" s="69"/>
      <c r="BN48" s="69"/>
      <c r="BO48" s="69"/>
    </row>
    <row r="49" spans="5:67" ht="45" customHeight="1">
      <c r="E49" s="94"/>
      <c r="F49" s="94"/>
      <c r="G49" s="94"/>
      <c r="H49" s="94"/>
      <c r="I49" s="94"/>
      <c r="BJ49" s="69"/>
      <c r="BK49" s="69"/>
      <c r="BL49" s="69"/>
      <c r="BM49" s="69"/>
      <c r="BN49" s="69"/>
      <c r="BO49" s="69"/>
    </row>
    <row r="50" spans="5:67" ht="45" customHeight="1">
      <c r="E50" s="94"/>
      <c r="F50" s="94"/>
      <c r="G50" s="94"/>
      <c r="H50" s="94"/>
      <c r="I50" s="94"/>
      <c r="BJ50" s="69"/>
      <c r="BK50" s="69"/>
      <c r="BL50" s="69"/>
      <c r="BM50" s="69"/>
      <c r="BN50" s="69"/>
      <c r="BO50" s="69"/>
    </row>
    <row r="51" spans="5:67" ht="45" customHeight="1">
      <c r="E51" s="94"/>
      <c r="F51" s="94"/>
      <c r="G51" s="94"/>
      <c r="H51" s="94"/>
      <c r="I51" s="94"/>
      <c r="BJ51" s="69"/>
      <c r="BK51" s="69"/>
      <c r="BL51" s="69"/>
      <c r="BM51" s="69"/>
      <c r="BN51" s="69"/>
      <c r="BO51" s="69"/>
    </row>
    <row r="52" spans="5:67" ht="45" customHeight="1">
      <c r="E52" s="94"/>
      <c r="F52" s="94"/>
      <c r="G52" s="94"/>
      <c r="H52" s="94"/>
      <c r="I52" s="94"/>
      <c r="BJ52" s="69"/>
      <c r="BK52" s="69"/>
      <c r="BL52" s="69"/>
      <c r="BM52" s="69"/>
      <c r="BN52" s="69"/>
      <c r="BO52" s="69"/>
    </row>
    <row r="53" spans="5:67" ht="45" customHeight="1">
      <c r="E53" s="94"/>
      <c r="F53" s="94"/>
      <c r="G53" s="94"/>
      <c r="H53" s="94"/>
      <c r="I53" s="94"/>
      <c r="BJ53" s="69"/>
      <c r="BK53" s="69"/>
      <c r="BL53" s="69"/>
      <c r="BM53" s="69"/>
      <c r="BN53" s="69"/>
      <c r="BO53" s="69"/>
    </row>
    <row r="54" spans="5:67" ht="45" customHeight="1">
      <c r="E54" s="94"/>
      <c r="F54" s="94"/>
      <c r="G54" s="94"/>
      <c r="H54" s="94"/>
      <c r="I54" s="94"/>
      <c r="BJ54" s="69"/>
      <c r="BK54" s="69"/>
      <c r="BL54" s="69"/>
      <c r="BM54" s="69"/>
      <c r="BN54" s="69"/>
      <c r="BO54" s="69"/>
    </row>
    <row r="55" spans="5:67" ht="45" customHeight="1">
      <c r="E55" s="94"/>
      <c r="F55" s="94"/>
      <c r="G55" s="94"/>
      <c r="H55" s="94"/>
      <c r="I55" s="94"/>
      <c r="BJ55" s="69"/>
      <c r="BK55" s="69"/>
      <c r="BL55" s="69"/>
      <c r="BM55" s="69"/>
      <c r="BN55" s="69"/>
      <c r="BO55" s="69"/>
    </row>
    <row r="56" spans="5:67" ht="45" customHeight="1">
      <c r="E56" s="94"/>
      <c r="F56" s="94"/>
      <c r="G56" s="94"/>
      <c r="H56" s="94"/>
      <c r="I56" s="94"/>
      <c r="BJ56" s="69"/>
      <c r="BK56" s="69"/>
      <c r="BL56" s="69"/>
      <c r="BM56" s="69"/>
      <c r="BN56" s="69"/>
      <c r="BO56" s="69"/>
    </row>
    <row r="57" spans="5:67" ht="45" customHeight="1">
      <c r="E57" s="94"/>
      <c r="F57" s="94"/>
      <c r="G57" s="94"/>
      <c r="H57" s="94"/>
      <c r="I57" s="94"/>
      <c r="BJ57" s="69"/>
      <c r="BK57" s="69"/>
      <c r="BL57" s="69"/>
      <c r="BM57" s="69"/>
      <c r="BN57" s="69"/>
      <c r="BO57" s="69"/>
    </row>
    <row r="58" spans="5:67" ht="45" customHeight="1">
      <c r="E58" s="94"/>
      <c r="F58" s="94"/>
      <c r="G58" s="94"/>
      <c r="H58" s="94"/>
      <c r="I58" s="94"/>
      <c r="BJ58" s="69"/>
      <c r="BK58" s="69"/>
      <c r="BL58" s="69"/>
      <c r="BM58" s="69"/>
      <c r="BN58" s="69"/>
      <c r="BO58" s="69"/>
    </row>
    <row r="59" spans="5:67" ht="45" customHeight="1">
      <c r="E59" s="94"/>
      <c r="F59" s="94"/>
      <c r="G59" s="94"/>
      <c r="H59" s="94"/>
      <c r="I59" s="94"/>
      <c r="BJ59" s="69"/>
      <c r="BK59" s="69"/>
      <c r="BL59" s="69"/>
      <c r="BM59" s="69"/>
      <c r="BN59" s="69"/>
      <c r="BO59" s="69"/>
    </row>
    <row r="60" spans="5:67" ht="45" customHeight="1">
      <c r="E60" s="94"/>
      <c r="F60" s="94"/>
      <c r="G60" s="94"/>
      <c r="H60" s="94"/>
      <c r="I60" s="94"/>
      <c r="BJ60" s="69"/>
      <c r="BK60" s="69"/>
      <c r="BL60" s="69"/>
      <c r="BM60" s="69"/>
      <c r="BN60" s="69"/>
      <c r="BO60" s="69"/>
    </row>
    <row r="61" spans="5:67" ht="45" customHeight="1">
      <c r="E61" s="94"/>
      <c r="F61" s="94"/>
      <c r="G61" s="94"/>
      <c r="H61" s="94"/>
      <c r="I61" s="94"/>
      <c r="BJ61" s="69"/>
      <c r="BK61" s="69"/>
      <c r="BL61" s="69"/>
      <c r="BM61" s="69"/>
      <c r="BN61" s="69"/>
      <c r="BO61" s="69"/>
    </row>
    <row r="62" spans="5:67" ht="45" customHeight="1">
      <c r="E62" s="94"/>
      <c r="F62" s="94"/>
      <c r="G62" s="94"/>
      <c r="H62" s="94"/>
      <c r="I62" s="94"/>
      <c r="BJ62" s="69"/>
      <c r="BK62" s="69"/>
      <c r="BL62" s="69"/>
      <c r="BM62" s="69"/>
      <c r="BN62" s="69"/>
      <c r="BO62" s="69"/>
    </row>
    <row r="63" spans="5:67" ht="45" customHeight="1">
      <c r="E63" s="94"/>
      <c r="F63" s="94"/>
      <c r="G63" s="94"/>
      <c r="H63" s="94"/>
      <c r="I63" s="94"/>
      <c r="BJ63" s="69"/>
      <c r="BK63" s="69"/>
      <c r="BL63" s="69"/>
      <c r="BM63" s="69"/>
      <c r="BN63" s="69"/>
      <c r="BO63" s="69"/>
    </row>
    <row r="64" spans="5:67" ht="45" customHeight="1">
      <c r="E64" s="94"/>
      <c r="F64" s="94"/>
      <c r="G64" s="94"/>
      <c r="H64" s="94"/>
      <c r="I64" s="94"/>
      <c r="BJ64" s="69"/>
      <c r="BK64" s="69"/>
      <c r="BL64" s="69"/>
      <c r="BM64" s="69"/>
      <c r="BN64" s="69"/>
      <c r="BO64" s="69"/>
    </row>
    <row r="65" spans="5:67" ht="45" customHeight="1">
      <c r="E65" s="94"/>
      <c r="F65" s="94"/>
      <c r="G65" s="94"/>
      <c r="H65" s="94"/>
      <c r="I65" s="94"/>
      <c r="BJ65" s="69"/>
      <c r="BK65" s="69"/>
      <c r="BL65" s="69"/>
      <c r="BM65" s="69"/>
      <c r="BN65" s="69"/>
      <c r="BO65" s="69"/>
    </row>
    <row r="66" spans="5:67" ht="45" customHeight="1">
      <c r="E66" s="94"/>
      <c r="F66" s="94"/>
      <c r="G66" s="94"/>
      <c r="H66" s="94"/>
      <c r="I66" s="94"/>
      <c r="BJ66" s="69"/>
      <c r="BK66" s="69"/>
      <c r="BL66" s="69"/>
      <c r="BM66" s="69"/>
      <c r="BN66" s="69"/>
      <c r="BO66" s="69"/>
    </row>
    <row r="67" spans="5:67" ht="45" customHeight="1">
      <c r="E67" s="94"/>
      <c r="F67" s="94"/>
      <c r="G67" s="94"/>
      <c r="H67" s="94"/>
      <c r="I67" s="94"/>
      <c r="BJ67" s="69"/>
      <c r="BK67" s="69"/>
      <c r="BL67" s="69"/>
      <c r="BM67" s="69"/>
      <c r="BN67" s="69"/>
      <c r="BO67" s="69"/>
    </row>
    <row r="68" spans="5:67" ht="45" customHeight="1">
      <c r="E68" s="94"/>
      <c r="F68" s="94"/>
      <c r="G68" s="94"/>
      <c r="H68" s="94"/>
      <c r="I68" s="94"/>
      <c r="BJ68" s="69"/>
      <c r="BK68" s="69"/>
      <c r="BL68" s="69"/>
      <c r="BM68" s="69"/>
      <c r="BN68" s="69"/>
      <c r="BO68" s="69"/>
    </row>
    <row r="69" spans="5:67" ht="45" customHeight="1">
      <c r="E69" s="94"/>
      <c r="F69" s="94"/>
      <c r="G69" s="94"/>
      <c r="H69" s="94"/>
      <c r="I69" s="94"/>
      <c r="BJ69" s="69"/>
      <c r="BK69" s="69"/>
      <c r="BL69" s="69"/>
      <c r="BM69" s="69"/>
      <c r="BN69" s="69"/>
      <c r="BO69" s="69"/>
    </row>
    <row r="70" spans="5:67" ht="45" customHeight="1">
      <c r="E70" s="94"/>
      <c r="F70" s="94"/>
      <c r="G70" s="94"/>
      <c r="H70" s="94"/>
      <c r="I70" s="94"/>
      <c r="BJ70" s="69"/>
      <c r="BK70" s="69"/>
      <c r="BL70" s="69"/>
      <c r="BM70" s="69"/>
      <c r="BN70" s="69"/>
      <c r="BO70" s="69"/>
    </row>
    <row r="71" spans="5:67" ht="45" customHeight="1">
      <c r="E71" s="94"/>
      <c r="F71" s="94"/>
      <c r="G71" s="94"/>
      <c r="H71" s="94"/>
      <c r="I71" s="94"/>
      <c r="BJ71" s="69"/>
      <c r="BK71" s="69"/>
      <c r="BL71" s="69"/>
      <c r="BM71" s="69"/>
      <c r="BN71" s="69"/>
      <c r="BO71" s="69"/>
    </row>
    <row r="72" spans="5:67" ht="45" customHeight="1">
      <c r="E72" s="94"/>
      <c r="F72" s="94"/>
      <c r="G72" s="94"/>
      <c r="H72" s="94"/>
      <c r="I72" s="94"/>
      <c r="BJ72" s="69"/>
      <c r="BK72" s="69"/>
      <c r="BL72" s="69"/>
      <c r="BM72" s="69"/>
      <c r="BN72" s="69"/>
      <c r="BO72" s="69"/>
    </row>
    <row r="73" spans="5:67" ht="45" customHeight="1">
      <c r="E73" s="94"/>
      <c r="F73" s="94"/>
      <c r="G73" s="94"/>
      <c r="H73" s="94"/>
      <c r="I73" s="94"/>
      <c r="BJ73" s="69"/>
      <c r="BK73" s="69"/>
      <c r="BL73" s="69"/>
      <c r="BM73" s="69"/>
      <c r="BN73" s="69"/>
      <c r="BO73" s="69"/>
    </row>
    <row r="74" spans="5:67" ht="45" customHeight="1">
      <c r="E74" s="94"/>
      <c r="F74" s="94"/>
      <c r="G74" s="94"/>
      <c r="H74" s="94"/>
      <c r="I74" s="94"/>
      <c r="BJ74" s="69"/>
      <c r="BK74" s="69"/>
      <c r="BL74" s="69"/>
      <c r="BM74" s="69"/>
      <c r="BN74" s="69"/>
      <c r="BO74" s="69"/>
    </row>
    <row r="75" spans="5:67" ht="45" customHeight="1">
      <c r="E75" s="94"/>
      <c r="F75" s="94"/>
      <c r="G75" s="94"/>
      <c r="H75" s="94"/>
      <c r="I75" s="94"/>
      <c r="BJ75" s="69"/>
      <c r="BK75" s="69"/>
      <c r="BL75" s="69"/>
      <c r="BM75" s="69"/>
      <c r="BN75" s="69"/>
      <c r="BO75" s="69"/>
    </row>
    <row r="76" spans="5:67" ht="45" customHeight="1">
      <c r="E76" s="94"/>
      <c r="F76" s="94"/>
      <c r="G76" s="94"/>
      <c r="H76" s="94"/>
      <c r="I76" s="94"/>
      <c r="BJ76" s="69"/>
      <c r="BK76" s="69"/>
      <c r="BL76" s="69"/>
      <c r="BM76" s="69"/>
      <c r="BN76" s="69"/>
      <c r="BO76" s="69"/>
    </row>
    <row r="77" spans="5:67" ht="45" customHeight="1">
      <c r="E77" s="94"/>
      <c r="F77" s="94"/>
      <c r="G77" s="94"/>
      <c r="H77" s="94"/>
      <c r="I77" s="94"/>
      <c r="BJ77" s="69"/>
      <c r="BK77" s="69"/>
      <c r="BL77" s="69"/>
      <c r="BM77" s="69"/>
      <c r="BN77" s="69"/>
      <c r="BO77" s="69"/>
    </row>
    <row r="78" spans="5:67" ht="45" customHeight="1">
      <c r="E78" s="94"/>
      <c r="F78" s="94"/>
      <c r="G78" s="94"/>
      <c r="H78" s="94"/>
      <c r="I78" s="94"/>
      <c r="BJ78" s="69"/>
      <c r="BK78" s="69"/>
      <c r="BL78" s="69"/>
      <c r="BM78" s="69"/>
      <c r="BN78" s="69"/>
      <c r="BO78" s="69"/>
    </row>
    <row r="79" spans="5:67" ht="45" customHeight="1">
      <c r="E79" s="94"/>
      <c r="F79" s="94"/>
      <c r="G79" s="94"/>
      <c r="H79" s="94"/>
      <c r="I79" s="94"/>
      <c r="BJ79" s="69"/>
      <c r="BK79" s="69"/>
      <c r="BL79" s="69"/>
      <c r="BM79" s="69"/>
      <c r="BN79" s="69"/>
      <c r="BO79" s="69"/>
    </row>
    <row r="80" spans="5:67" ht="45" customHeight="1">
      <c r="E80" s="94"/>
      <c r="F80" s="94"/>
      <c r="G80" s="94"/>
      <c r="H80" s="94"/>
      <c r="I80" s="94"/>
      <c r="BJ80" s="69"/>
      <c r="BK80" s="69"/>
      <c r="BL80" s="69"/>
      <c r="BM80" s="69"/>
      <c r="BN80" s="69"/>
      <c r="BO80" s="69"/>
    </row>
    <row r="81" spans="5:67" ht="45" customHeight="1">
      <c r="E81" s="94"/>
      <c r="F81" s="94"/>
      <c r="G81" s="94"/>
      <c r="H81" s="94"/>
      <c r="I81" s="94"/>
      <c r="BJ81" s="69"/>
      <c r="BK81" s="69"/>
      <c r="BL81" s="69"/>
      <c r="BM81" s="69"/>
      <c r="BN81" s="69"/>
      <c r="BO81" s="69"/>
    </row>
    <row r="82" spans="5:67" ht="45" customHeight="1">
      <c r="E82" s="94"/>
      <c r="F82" s="94"/>
      <c r="G82" s="94"/>
      <c r="H82" s="94"/>
      <c r="I82" s="94"/>
      <c r="BJ82" s="69"/>
      <c r="BK82" s="69"/>
      <c r="BL82" s="69"/>
      <c r="BM82" s="69"/>
      <c r="BN82" s="69"/>
      <c r="BO82" s="69"/>
    </row>
    <row r="83" spans="5:67" ht="45" customHeight="1">
      <c r="E83" s="94"/>
      <c r="F83" s="94"/>
      <c r="G83" s="94"/>
      <c r="H83" s="94"/>
      <c r="I83" s="94"/>
      <c r="BJ83" s="69"/>
      <c r="BK83" s="69"/>
      <c r="BL83" s="69"/>
      <c r="BM83" s="69"/>
      <c r="BN83" s="69"/>
      <c r="BO83" s="69"/>
    </row>
    <row r="84" spans="5:67" ht="45" customHeight="1">
      <c r="E84" s="94"/>
      <c r="F84" s="94"/>
      <c r="G84" s="94"/>
      <c r="H84" s="94"/>
      <c r="I84" s="94"/>
      <c r="BJ84" s="69"/>
      <c r="BK84" s="69"/>
      <c r="BL84" s="69"/>
      <c r="BM84" s="69"/>
      <c r="BN84" s="69"/>
      <c r="BO84" s="69"/>
    </row>
    <row r="85" spans="5:67" ht="45" customHeight="1">
      <c r="BJ85" s="69"/>
      <c r="BK85" s="69"/>
      <c r="BL85" s="69"/>
      <c r="BM85" s="69"/>
      <c r="BN85" s="69"/>
      <c r="BO85" s="69"/>
    </row>
    <row r="86" spans="5:67" ht="45" customHeight="1">
      <c r="BJ86" s="69"/>
      <c r="BK86" s="69"/>
      <c r="BL86" s="69"/>
      <c r="BM86" s="69"/>
      <c r="BN86" s="69"/>
      <c r="BO86" s="69"/>
    </row>
    <row r="87" spans="5:67" ht="45" customHeight="1">
      <c r="BJ87" s="69"/>
      <c r="BK87" s="69"/>
      <c r="BL87" s="69"/>
      <c r="BM87" s="69"/>
      <c r="BN87" s="69"/>
      <c r="BO87" s="69"/>
    </row>
    <row r="88" spans="5:67" ht="45" customHeight="1">
      <c r="BJ88" s="69"/>
      <c r="BK88" s="69"/>
      <c r="BL88" s="69"/>
      <c r="BM88" s="69"/>
      <c r="BN88" s="69"/>
      <c r="BO88" s="69"/>
    </row>
    <row r="89" spans="5:67" ht="45" customHeight="1">
      <c r="BJ89" s="69"/>
      <c r="BK89" s="69"/>
      <c r="BL89" s="69"/>
      <c r="BM89" s="69"/>
      <c r="BN89" s="69"/>
      <c r="BO89" s="69"/>
    </row>
    <row r="90" spans="5:67" ht="45" customHeight="1">
      <c r="BJ90" s="69"/>
      <c r="BK90" s="69"/>
      <c r="BL90" s="69"/>
      <c r="BM90" s="69"/>
      <c r="BN90" s="69"/>
      <c r="BO90" s="69"/>
    </row>
    <row r="91" spans="5:67" ht="45" customHeight="1">
      <c r="BJ91" s="69"/>
      <c r="BK91" s="69"/>
      <c r="BL91" s="69"/>
      <c r="BM91" s="69"/>
      <c r="BN91" s="69"/>
      <c r="BO91" s="69"/>
    </row>
    <row r="92" spans="5:67" ht="45" customHeight="1">
      <c r="BJ92" s="69"/>
      <c r="BK92" s="69"/>
      <c r="BL92" s="69"/>
      <c r="BM92" s="69"/>
      <c r="BN92" s="69"/>
      <c r="BO92" s="69"/>
    </row>
    <row r="93" spans="5:67" ht="45" customHeight="1">
      <c r="BJ93" s="69"/>
      <c r="BK93" s="69"/>
      <c r="BL93" s="69"/>
      <c r="BM93" s="69"/>
      <c r="BN93" s="69"/>
      <c r="BO93" s="69"/>
    </row>
    <row r="94" spans="5:67" ht="45" customHeight="1">
      <c r="BJ94" s="69"/>
      <c r="BK94" s="69"/>
      <c r="BL94" s="69"/>
      <c r="BM94" s="69"/>
      <c r="BN94" s="69"/>
      <c r="BO94" s="69"/>
    </row>
    <row r="95" spans="5:67" ht="45" customHeight="1">
      <c r="BJ95" s="69"/>
      <c r="BK95" s="69"/>
      <c r="BL95" s="69"/>
      <c r="BM95" s="69"/>
      <c r="BN95" s="69"/>
      <c r="BO95" s="69"/>
    </row>
    <row r="96" spans="5:67" ht="45" customHeight="1">
      <c r="BJ96" s="69"/>
      <c r="BK96" s="69"/>
      <c r="BL96" s="69"/>
      <c r="BM96" s="69"/>
      <c r="BN96" s="69"/>
      <c r="BO96" s="69"/>
    </row>
    <row r="97" spans="5:67" ht="45" customHeight="1">
      <c r="E97" s="94"/>
      <c r="F97" s="94"/>
      <c r="G97" s="94"/>
      <c r="H97" s="94"/>
      <c r="I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69"/>
      <c r="BK97" s="69"/>
      <c r="BL97" s="69"/>
      <c r="BM97" s="69"/>
      <c r="BN97" s="69"/>
      <c r="BO97" s="69"/>
    </row>
    <row r="98" spans="5:67" ht="45" customHeight="1">
      <c r="E98" s="94"/>
      <c r="F98" s="94"/>
      <c r="G98" s="94"/>
      <c r="H98" s="94"/>
      <c r="I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94"/>
      <c r="BH98" s="94"/>
      <c r="BI98" s="94"/>
      <c r="BJ98" s="69"/>
      <c r="BK98" s="69"/>
      <c r="BL98" s="69"/>
      <c r="BM98" s="69"/>
      <c r="BN98" s="69"/>
      <c r="BO98" s="69"/>
    </row>
    <row r="99" spans="5:67" ht="45" customHeight="1">
      <c r="E99" s="94"/>
      <c r="F99" s="94"/>
      <c r="G99" s="94"/>
      <c r="H99" s="94"/>
      <c r="I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69"/>
      <c r="BK99" s="69"/>
      <c r="BL99" s="69"/>
      <c r="BM99" s="69"/>
      <c r="BN99" s="69"/>
      <c r="BO99" s="69"/>
    </row>
    <row r="100" spans="5:67" ht="45" customHeight="1">
      <c r="E100" s="94"/>
      <c r="F100" s="94"/>
      <c r="G100" s="94"/>
      <c r="H100" s="94"/>
      <c r="I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  <c r="BJ100" s="69"/>
      <c r="BK100" s="69"/>
      <c r="BL100" s="69"/>
      <c r="BM100" s="69"/>
      <c r="BN100" s="69"/>
      <c r="BO100" s="69"/>
    </row>
    <row r="101" spans="5:67" ht="45" customHeight="1">
      <c r="E101" s="94"/>
      <c r="F101" s="94"/>
      <c r="G101" s="94"/>
      <c r="H101" s="94"/>
      <c r="I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  <c r="BJ101" s="69"/>
      <c r="BK101" s="69"/>
      <c r="BL101" s="69"/>
      <c r="BM101" s="69"/>
      <c r="BN101" s="69"/>
      <c r="BO101" s="69"/>
    </row>
    <row r="102" spans="5:67" ht="45" customHeight="1">
      <c r="E102" s="94"/>
      <c r="F102" s="94"/>
      <c r="G102" s="94"/>
      <c r="H102" s="94"/>
      <c r="I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69"/>
      <c r="BK102" s="69"/>
      <c r="BL102" s="69"/>
      <c r="BM102" s="69"/>
      <c r="BN102" s="69"/>
      <c r="BO102" s="69"/>
    </row>
    <row r="103" spans="5:67" ht="45" customHeight="1">
      <c r="E103" s="94"/>
      <c r="F103" s="94"/>
      <c r="G103" s="94"/>
      <c r="H103" s="94"/>
      <c r="I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  <c r="BJ103" s="69"/>
      <c r="BK103" s="69"/>
      <c r="BL103" s="69"/>
      <c r="BM103" s="69"/>
      <c r="BN103" s="69"/>
      <c r="BO103" s="69"/>
    </row>
    <row r="104" spans="5:67" ht="45" customHeight="1">
      <c r="E104" s="94"/>
      <c r="F104" s="94"/>
      <c r="G104" s="94"/>
      <c r="H104" s="94"/>
      <c r="I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4"/>
      <c r="BH104" s="94"/>
      <c r="BI104" s="94"/>
      <c r="BJ104" s="69"/>
      <c r="BK104" s="69"/>
      <c r="BL104" s="69"/>
      <c r="BM104" s="69"/>
      <c r="BN104" s="69"/>
      <c r="BO104" s="69"/>
    </row>
    <row r="105" spans="5:67" ht="45" customHeight="1">
      <c r="E105" s="94"/>
      <c r="F105" s="94"/>
      <c r="G105" s="94"/>
      <c r="H105" s="94"/>
      <c r="I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69"/>
      <c r="BK105" s="69"/>
      <c r="BL105" s="69"/>
      <c r="BM105" s="69"/>
      <c r="BN105" s="69"/>
      <c r="BO105" s="69"/>
    </row>
    <row r="106" spans="5:67" ht="45" customHeight="1">
      <c r="E106" s="94"/>
      <c r="F106" s="94"/>
      <c r="G106" s="94"/>
      <c r="H106" s="94"/>
      <c r="I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94"/>
      <c r="BH106" s="94"/>
      <c r="BI106" s="94"/>
      <c r="BJ106" s="69"/>
      <c r="BK106" s="69"/>
      <c r="BL106" s="69"/>
      <c r="BM106" s="69"/>
      <c r="BN106" s="69"/>
      <c r="BO106" s="69"/>
    </row>
    <row r="107" spans="5:67" ht="45" customHeight="1">
      <c r="E107" s="94"/>
      <c r="F107" s="94"/>
      <c r="G107" s="94"/>
      <c r="H107" s="94"/>
      <c r="I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  <c r="BE107" s="94"/>
      <c r="BF107" s="94"/>
      <c r="BG107" s="94"/>
      <c r="BH107" s="94"/>
      <c r="BI107" s="94"/>
      <c r="BJ107" s="69"/>
      <c r="BK107" s="69"/>
      <c r="BL107" s="69"/>
      <c r="BM107" s="69"/>
      <c r="BN107" s="69"/>
      <c r="BO107" s="69"/>
    </row>
    <row r="108" spans="5:67" ht="45" customHeight="1">
      <c r="E108" s="94"/>
      <c r="F108" s="94"/>
      <c r="G108" s="94"/>
      <c r="H108" s="94"/>
      <c r="I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  <c r="BE108" s="94"/>
      <c r="BF108" s="94"/>
      <c r="BG108" s="94"/>
      <c r="BH108" s="94"/>
      <c r="BI108" s="94"/>
      <c r="BJ108" s="69"/>
      <c r="BK108" s="69"/>
      <c r="BL108" s="69"/>
      <c r="BM108" s="69"/>
      <c r="BN108" s="69"/>
      <c r="BO108" s="69"/>
    </row>
    <row r="109" spans="5:67" ht="45" customHeight="1">
      <c r="E109" s="94"/>
      <c r="F109" s="94"/>
      <c r="G109" s="94"/>
      <c r="H109" s="94"/>
      <c r="I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  <c r="BE109" s="94"/>
      <c r="BF109" s="94"/>
      <c r="BG109" s="94"/>
      <c r="BH109" s="94"/>
      <c r="BI109" s="94"/>
      <c r="BJ109" s="69"/>
      <c r="BK109" s="69"/>
      <c r="BL109" s="69"/>
      <c r="BM109" s="69"/>
      <c r="BN109" s="69"/>
      <c r="BO109" s="69"/>
    </row>
    <row r="110" spans="5:67" ht="45" customHeight="1">
      <c r="E110" s="94"/>
      <c r="F110" s="94"/>
      <c r="G110" s="94"/>
      <c r="H110" s="94"/>
      <c r="I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94"/>
      <c r="BH110" s="94"/>
      <c r="BI110" s="94"/>
      <c r="BJ110" s="69"/>
      <c r="BK110" s="69"/>
      <c r="BL110" s="69"/>
      <c r="BM110" s="69"/>
      <c r="BN110" s="69"/>
      <c r="BO110" s="69"/>
    </row>
    <row r="111" spans="5:67" ht="45" customHeight="1">
      <c r="E111" s="94"/>
      <c r="F111" s="94"/>
      <c r="G111" s="94"/>
      <c r="H111" s="94"/>
      <c r="I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  <c r="BC111" s="94"/>
      <c r="BD111" s="94"/>
      <c r="BE111" s="94"/>
      <c r="BF111" s="94"/>
      <c r="BG111" s="94"/>
      <c r="BH111" s="94"/>
      <c r="BI111" s="94"/>
      <c r="BJ111" s="69"/>
      <c r="BK111" s="69"/>
      <c r="BL111" s="69"/>
      <c r="BM111" s="69"/>
      <c r="BN111" s="69"/>
      <c r="BO111" s="69"/>
    </row>
    <row r="112" spans="5:67" ht="45" customHeight="1">
      <c r="E112" s="94"/>
      <c r="F112" s="94"/>
      <c r="G112" s="94"/>
      <c r="H112" s="94"/>
      <c r="I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94"/>
      <c r="BF112" s="94"/>
      <c r="BG112" s="94"/>
      <c r="BH112" s="94"/>
      <c r="BI112" s="94"/>
      <c r="BJ112" s="69"/>
      <c r="BK112" s="69"/>
      <c r="BL112" s="69"/>
      <c r="BM112" s="69"/>
      <c r="BN112" s="69"/>
      <c r="BO112" s="69"/>
    </row>
    <row r="113" spans="5:67" ht="45" customHeight="1">
      <c r="E113" s="94"/>
      <c r="F113" s="94"/>
      <c r="G113" s="94"/>
      <c r="H113" s="94"/>
      <c r="I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  <c r="BB113" s="94"/>
      <c r="BC113" s="94"/>
      <c r="BD113" s="94"/>
      <c r="BE113" s="94"/>
      <c r="BF113" s="94"/>
      <c r="BG113" s="94"/>
      <c r="BH113" s="94"/>
      <c r="BI113" s="94"/>
      <c r="BJ113" s="69"/>
      <c r="BK113" s="69"/>
      <c r="BL113" s="69"/>
      <c r="BM113" s="69"/>
      <c r="BN113" s="69"/>
      <c r="BO113" s="69"/>
    </row>
    <row r="114" spans="5:67" ht="45" customHeight="1">
      <c r="E114" s="94"/>
      <c r="F114" s="94"/>
      <c r="G114" s="94"/>
      <c r="H114" s="94"/>
      <c r="I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94"/>
      <c r="BB114" s="94"/>
      <c r="BC114" s="94"/>
      <c r="BD114" s="94"/>
      <c r="BE114" s="94"/>
      <c r="BF114" s="94"/>
      <c r="BG114" s="94"/>
      <c r="BH114" s="94"/>
      <c r="BI114" s="94"/>
      <c r="BJ114" s="69"/>
      <c r="BK114" s="69"/>
      <c r="BL114" s="69"/>
      <c r="BM114" s="69"/>
      <c r="BN114" s="69"/>
      <c r="BO114" s="69"/>
    </row>
    <row r="115" spans="5:67" ht="45" customHeight="1">
      <c r="E115" s="94"/>
      <c r="F115" s="94"/>
      <c r="G115" s="94"/>
      <c r="H115" s="94"/>
      <c r="I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  <c r="BB115" s="94"/>
      <c r="BC115" s="94"/>
      <c r="BD115" s="94"/>
      <c r="BE115" s="94"/>
      <c r="BF115" s="94"/>
      <c r="BG115" s="94"/>
      <c r="BH115" s="94"/>
      <c r="BI115" s="94"/>
      <c r="BJ115" s="69"/>
      <c r="BK115" s="69"/>
      <c r="BL115" s="69"/>
      <c r="BM115" s="69"/>
      <c r="BN115" s="69"/>
      <c r="BO115" s="69"/>
    </row>
    <row r="116" spans="5:67" ht="45" customHeight="1">
      <c r="E116" s="94"/>
      <c r="F116" s="94"/>
      <c r="G116" s="94"/>
      <c r="H116" s="94"/>
      <c r="I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  <c r="BF116" s="94"/>
      <c r="BG116" s="94"/>
      <c r="BH116" s="94"/>
      <c r="BI116" s="94"/>
      <c r="BJ116" s="69"/>
      <c r="BK116" s="69"/>
      <c r="BL116" s="69"/>
      <c r="BM116" s="69"/>
      <c r="BN116" s="69"/>
      <c r="BO116" s="69"/>
    </row>
    <row r="117" spans="5:67" ht="45" customHeight="1">
      <c r="E117" s="94"/>
      <c r="F117" s="94"/>
      <c r="G117" s="94"/>
      <c r="H117" s="94"/>
      <c r="I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94"/>
      <c r="BB117" s="94"/>
      <c r="BC117" s="94"/>
      <c r="BD117" s="94"/>
      <c r="BE117" s="94"/>
      <c r="BF117" s="94"/>
      <c r="BG117" s="94"/>
      <c r="BH117" s="94"/>
      <c r="BI117" s="94"/>
      <c r="BJ117" s="69"/>
      <c r="BK117" s="69"/>
      <c r="BL117" s="69"/>
      <c r="BM117" s="69"/>
      <c r="BN117" s="69"/>
      <c r="BO117" s="69"/>
    </row>
    <row r="118" spans="5:67" ht="45" customHeight="1">
      <c r="E118" s="94"/>
      <c r="F118" s="94"/>
      <c r="G118" s="94"/>
      <c r="H118" s="94"/>
      <c r="I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94"/>
      <c r="BB118" s="94"/>
      <c r="BC118" s="94"/>
      <c r="BD118" s="94"/>
      <c r="BE118" s="94"/>
      <c r="BF118" s="94"/>
      <c r="BG118" s="94"/>
      <c r="BH118" s="94"/>
      <c r="BI118" s="94"/>
      <c r="BJ118" s="69"/>
      <c r="BK118" s="69"/>
      <c r="BL118" s="69"/>
      <c r="BM118" s="69"/>
      <c r="BN118" s="69"/>
      <c r="BO118" s="69"/>
    </row>
    <row r="119" spans="5:67" ht="45" customHeight="1">
      <c r="E119" s="94"/>
      <c r="F119" s="94"/>
      <c r="G119" s="94"/>
      <c r="H119" s="94"/>
      <c r="I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94"/>
      <c r="BB119" s="94"/>
      <c r="BC119" s="94"/>
      <c r="BD119" s="94"/>
      <c r="BE119" s="94"/>
      <c r="BF119" s="94"/>
      <c r="BG119" s="94"/>
      <c r="BH119" s="94"/>
      <c r="BI119" s="94"/>
      <c r="BJ119" s="69"/>
      <c r="BK119" s="69"/>
      <c r="BL119" s="69"/>
      <c r="BM119" s="69"/>
      <c r="BN119" s="69"/>
      <c r="BO119" s="69"/>
    </row>
    <row r="120" spans="5:67" ht="45" customHeight="1">
      <c r="E120" s="94"/>
      <c r="F120" s="94"/>
      <c r="G120" s="94"/>
      <c r="H120" s="94"/>
      <c r="I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94"/>
      <c r="BB120" s="94"/>
      <c r="BC120" s="94"/>
      <c r="BD120" s="94"/>
      <c r="BE120" s="94"/>
      <c r="BF120" s="94"/>
      <c r="BG120" s="94"/>
      <c r="BH120" s="94"/>
      <c r="BI120" s="94"/>
      <c r="BJ120" s="69"/>
      <c r="BK120" s="69"/>
      <c r="BL120" s="69"/>
      <c r="BM120" s="69"/>
      <c r="BN120" s="69"/>
      <c r="BO120" s="69"/>
    </row>
    <row r="121" spans="5:67" ht="45" customHeight="1">
      <c r="E121" s="94"/>
      <c r="F121" s="94"/>
      <c r="G121" s="94"/>
      <c r="H121" s="94"/>
      <c r="I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94"/>
      <c r="BG121" s="94"/>
      <c r="BH121" s="94"/>
      <c r="BI121" s="94"/>
      <c r="BJ121" s="69"/>
      <c r="BK121" s="69"/>
      <c r="BL121" s="69"/>
      <c r="BM121" s="69"/>
      <c r="BN121" s="69"/>
      <c r="BO121" s="69"/>
    </row>
    <row r="122" spans="5:67" ht="45" customHeight="1">
      <c r="E122" s="94"/>
      <c r="F122" s="94"/>
      <c r="G122" s="94"/>
      <c r="H122" s="94"/>
      <c r="I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94"/>
      <c r="BB122" s="94"/>
      <c r="BC122" s="94"/>
      <c r="BD122" s="94"/>
      <c r="BE122" s="94"/>
      <c r="BF122" s="94"/>
      <c r="BG122" s="94"/>
      <c r="BH122" s="94"/>
      <c r="BI122" s="94"/>
      <c r="BJ122" s="69"/>
      <c r="BK122" s="69"/>
      <c r="BL122" s="69"/>
      <c r="BM122" s="69"/>
      <c r="BN122" s="69"/>
      <c r="BO122" s="69"/>
    </row>
    <row r="123" spans="5:67" ht="45" customHeight="1">
      <c r="E123" s="94"/>
      <c r="F123" s="94"/>
      <c r="G123" s="94"/>
      <c r="H123" s="94"/>
      <c r="I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94"/>
      <c r="BG123" s="94"/>
      <c r="BH123" s="94"/>
      <c r="BI123" s="94"/>
      <c r="BJ123" s="69"/>
      <c r="BK123" s="69"/>
      <c r="BL123" s="69"/>
      <c r="BM123" s="69"/>
      <c r="BN123" s="69"/>
      <c r="BO123" s="69"/>
    </row>
    <row r="124" spans="5:67" ht="45" customHeight="1">
      <c r="E124" s="94"/>
      <c r="F124" s="94"/>
      <c r="G124" s="94"/>
      <c r="H124" s="94"/>
      <c r="I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94"/>
      <c r="BF124" s="94"/>
      <c r="BG124" s="94"/>
      <c r="BH124" s="94"/>
      <c r="BI124" s="94"/>
      <c r="BJ124" s="69"/>
      <c r="BK124" s="69"/>
      <c r="BL124" s="69"/>
      <c r="BM124" s="69"/>
      <c r="BN124" s="69"/>
      <c r="BO124" s="69"/>
    </row>
    <row r="125" spans="5:67" ht="45" customHeight="1">
      <c r="E125" s="94"/>
      <c r="F125" s="94"/>
      <c r="G125" s="94"/>
      <c r="H125" s="94"/>
      <c r="I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  <c r="BB125" s="94"/>
      <c r="BC125" s="94"/>
      <c r="BD125" s="94"/>
      <c r="BE125" s="94"/>
      <c r="BF125" s="94"/>
      <c r="BG125" s="94"/>
      <c r="BH125" s="94"/>
      <c r="BI125" s="94"/>
      <c r="BJ125" s="69"/>
      <c r="BK125" s="69"/>
      <c r="BL125" s="69"/>
      <c r="BM125" s="69"/>
      <c r="BN125" s="69"/>
      <c r="BO125" s="69"/>
    </row>
    <row r="126" spans="5:67" ht="45" customHeight="1">
      <c r="E126" s="94"/>
      <c r="F126" s="94"/>
      <c r="G126" s="94"/>
      <c r="H126" s="94"/>
      <c r="I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94"/>
      <c r="BB126" s="94"/>
      <c r="BC126" s="94"/>
      <c r="BD126" s="94"/>
      <c r="BE126" s="94"/>
      <c r="BF126" s="94"/>
      <c r="BG126" s="94"/>
      <c r="BH126" s="94"/>
      <c r="BI126" s="94"/>
      <c r="BJ126" s="69"/>
      <c r="BK126" s="69"/>
      <c r="BL126" s="69"/>
      <c r="BM126" s="69"/>
      <c r="BN126" s="69"/>
      <c r="BO126" s="69"/>
    </row>
    <row r="127" spans="5:67" ht="45" customHeight="1">
      <c r="E127" s="94"/>
      <c r="F127" s="94"/>
      <c r="G127" s="94"/>
      <c r="H127" s="94"/>
      <c r="I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94"/>
      <c r="BB127" s="94"/>
      <c r="BC127" s="94"/>
      <c r="BD127" s="94"/>
      <c r="BE127" s="94"/>
      <c r="BF127" s="94"/>
      <c r="BG127" s="94"/>
      <c r="BH127" s="94"/>
      <c r="BI127" s="94"/>
      <c r="BJ127" s="69"/>
      <c r="BK127" s="69"/>
      <c r="BL127" s="69"/>
      <c r="BM127" s="69"/>
      <c r="BN127" s="69"/>
      <c r="BO127" s="69"/>
    </row>
    <row r="128" spans="5:67" ht="45" customHeight="1">
      <c r="E128" s="94"/>
      <c r="F128" s="94"/>
      <c r="G128" s="94"/>
      <c r="H128" s="94"/>
      <c r="I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94"/>
      <c r="BB128" s="94"/>
      <c r="BC128" s="94"/>
      <c r="BD128" s="94"/>
      <c r="BE128" s="94"/>
      <c r="BF128" s="94"/>
      <c r="BG128" s="94"/>
      <c r="BH128" s="94"/>
      <c r="BI128" s="94"/>
      <c r="BJ128" s="69"/>
      <c r="BK128" s="69"/>
      <c r="BL128" s="69"/>
      <c r="BM128" s="69"/>
      <c r="BN128" s="69"/>
      <c r="BO128" s="69"/>
    </row>
    <row r="129" spans="5:67" ht="45" customHeight="1">
      <c r="E129" s="94"/>
      <c r="F129" s="94"/>
      <c r="G129" s="94"/>
      <c r="H129" s="94"/>
      <c r="I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94"/>
      <c r="BB129" s="94"/>
      <c r="BC129" s="94"/>
      <c r="BD129" s="94"/>
      <c r="BE129" s="94"/>
      <c r="BF129" s="94"/>
      <c r="BG129" s="94"/>
      <c r="BH129" s="94"/>
      <c r="BI129" s="94"/>
      <c r="BJ129" s="94"/>
      <c r="BK129" s="94"/>
      <c r="BL129" s="94"/>
      <c r="BM129" s="94"/>
      <c r="BN129" s="94"/>
      <c r="BO129" s="94"/>
    </row>
    <row r="130" spans="5:67" ht="45" customHeight="1">
      <c r="E130" s="94"/>
      <c r="F130" s="94"/>
      <c r="G130" s="94"/>
      <c r="H130" s="94"/>
      <c r="I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4"/>
      <c r="BB130" s="94"/>
      <c r="BC130" s="94"/>
      <c r="BD130" s="94"/>
      <c r="BE130" s="94"/>
      <c r="BF130" s="94"/>
      <c r="BG130" s="94"/>
      <c r="BH130" s="94"/>
      <c r="BI130" s="94"/>
      <c r="BJ130" s="94"/>
      <c r="BK130" s="94"/>
      <c r="BL130" s="94"/>
      <c r="BM130" s="94"/>
      <c r="BN130" s="94"/>
      <c r="BO130" s="94"/>
    </row>
    <row r="131" spans="5:67" ht="45" customHeight="1">
      <c r="E131" s="94"/>
      <c r="F131" s="94"/>
      <c r="G131" s="94"/>
      <c r="H131" s="94"/>
      <c r="I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/>
      <c r="BC131" s="94"/>
      <c r="BD131" s="94"/>
      <c r="BE131" s="94"/>
      <c r="BF131" s="94"/>
      <c r="BG131" s="94"/>
      <c r="BH131" s="94"/>
      <c r="BI131" s="94"/>
      <c r="BJ131" s="94"/>
      <c r="BK131" s="94"/>
      <c r="BL131" s="94"/>
      <c r="BM131" s="94"/>
      <c r="BN131" s="94"/>
      <c r="BO131" s="94"/>
    </row>
    <row r="132" spans="5:67" ht="45" customHeight="1">
      <c r="E132" s="94"/>
      <c r="F132" s="94"/>
      <c r="G132" s="94"/>
      <c r="H132" s="94"/>
      <c r="I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94"/>
      <c r="BB132" s="94"/>
      <c r="BC132" s="94"/>
      <c r="BD132" s="94"/>
      <c r="BE132" s="94"/>
      <c r="BF132" s="94"/>
      <c r="BG132" s="94"/>
      <c r="BH132" s="94"/>
      <c r="BI132" s="94"/>
      <c r="BJ132" s="94"/>
      <c r="BK132" s="94"/>
      <c r="BL132" s="94"/>
      <c r="BM132" s="94"/>
      <c r="BN132" s="94"/>
      <c r="BO132" s="94"/>
    </row>
  </sheetData>
  <mergeCells count="43">
    <mergeCell ref="A1:AW1"/>
    <mergeCell ref="Q2:AB2"/>
    <mergeCell ref="AC2:AW2"/>
    <mergeCell ref="Q3:R3"/>
    <mergeCell ref="S3:T3"/>
    <mergeCell ref="U3:V3"/>
    <mergeCell ref="W3:X3"/>
    <mergeCell ref="Y3:Z3"/>
    <mergeCell ref="AA3:AB3"/>
    <mergeCell ref="AC3:AD3"/>
    <mergeCell ref="AK3:AL3"/>
    <mergeCell ref="AM3:AN3"/>
    <mergeCell ref="P2:P4"/>
    <mergeCell ref="AE3:AF3"/>
    <mergeCell ref="AG3:AH3"/>
    <mergeCell ref="AI3:AJ3"/>
    <mergeCell ref="A2:A4"/>
    <mergeCell ref="B2:B4"/>
    <mergeCell ref="AO3:AQ3"/>
    <mergeCell ref="AR3:AT3"/>
    <mergeCell ref="AU3:AW3"/>
    <mergeCell ref="J2:J4"/>
    <mergeCell ref="K2:K4"/>
    <mergeCell ref="G3:G4"/>
    <mergeCell ref="H3:H4"/>
    <mergeCell ref="L2:L4"/>
    <mergeCell ref="M2:M4"/>
    <mergeCell ref="N2:N4"/>
    <mergeCell ref="O2:O4"/>
    <mergeCell ref="BH3:BI3"/>
    <mergeCell ref="BJ3:BK3"/>
    <mergeCell ref="BL3:BM3"/>
    <mergeCell ref="BN3:BO3"/>
    <mergeCell ref="C2:C4"/>
    <mergeCell ref="D2:D4"/>
    <mergeCell ref="E2:E4"/>
    <mergeCell ref="F2:F4"/>
    <mergeCell ref="I2:I4"/>
    <mergeCell ref="AZ3:BA3"/>
    <mergeCell ref="BB3:BC3"/>
    <mergeCell ref="BD3:BE3"/>
    <mergeCell ref="BF3:BG3"/>
    <mergeCell ref="AX3:AY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8"/>
  <sheetViews>
    <sheetView rightToLeft="1" topLeftCell="A7" zoomScale="70" zoomScaleNormal="70" workbookViewId="0">
      <selection activeCell="G14" sqref="G14"/>
    </sheetView>
  </sheetViews>
  <sheetFormatPr defaultColWidth="8.7109375" defaultRowHeight="25.5"/>
  <cols>
    <col min="1" max="1" width="8.7109375" style="26"/>
    <col min="2" max="2" width="8.85546875" style="37" bestFit="1" customWidth="1"/>
    <col min="3" max="3" width="13.85546875" style="37" customWidth="1"/>
    <col min="4" max="8" width="8.85546875" style="37" bestFit="1" customWidth="1"/>
    <col min="9" max="9" width="8.7109375" style="37"/>
    <col min="10" max="14" width="8.85546875" style="37" bestFit="1" customWidth="1"/>
    <col min="15" max="15" width="8.7109375" style="37"/>
    <col min="16" max="16" width="8.85546875" style="37" bestFit="1" customWidth="1"/>
    <col min="17" max="17" width="8.7109375" style="37"/>
    <col min="18" max="18" width="8.85546875" style="26" bestFit="1" customWidth="1"/>
    <col min="19" max="19" width="8.7109375" style="26"/>
    <col min="20" max="20" width="8.85546875" style="26" bestFit="1" customWidth="1"/>
    <col min="21" max="21" width="8.7109375" style="26"/>
    <col min="22" max="22" width="8.85546875" style="26" bestFit="1" customWidth="1"/>
    <col min="23" max="23" width="8.7109375" style="26"/>
    <col min="24" max="24" width="8.85546875" style="26" bestFit="1" customWidth="1"/>
    <col min="25" max="25" width="10.5703125" style="26" customWidth="1"/>
    <col min="26" max="26" width="8.85546875" style="26" bestFit="1" customWidth="1"/>
    <col min="27" max="27" width="8.7109375" style="37"/>
    <col min="28" max="28" width="8.85546875" style="37" bestFit="1" customWidth="1"/>
    <col min="29" max="29" width="8.7109375" style="37"/>
    <col min="30" max="30" width="8.85546875" style="37" bestFit="1" customWidth="1"/>
    <col min="31" max="31" width="8.7109375" style="37"/>
    <col min="32" max="32" width="8.85546875" style="37" bestFit="1" customWidth="1"/>
    <col min="33" max="33" width="8.7109375" style="37"/>
    <col min="34" max="34" width="8.85546875" style="37" bestFit="1" customWidth="1"/>
    <col min="35" max="35" width="8.7109375" style="37"/>
    <col min="36" max="39" width="8.85546875" style="37" bestFit="1" customWidth="1"/>
    <col min="40" max="40" width="11.7109375" style="37" customWidth="1"/>
    <col min="41" max="53" width="8.85546875" style="37" bestFit="1" customWidth="1"/>
    <col min="54" max="54" width="9.85546875" style="37" bestFit="1" customWidth="1"/>
    <col min="55" max="55" width="9.85546875" style="37" customWidth="1"/>
    <col min="56" max="56" width="8.7109375" style="37"/>
    <col min="57" max="57" width="8.85546875" style="37" bestFit="1" customWidth="1"/>
    <col min="58" max="58" width="9.85546875" style="37" bestFit="1" customWidth="1"/>
    <col min="59" max="59" width="8.7109375" style="37"/>
    <col min="60" max="60" width="8.85546875" style="37" bestFit="1" customWidth="1"/>
    <col min="61" max="61" width="9.85546875" style="37" bestFit="1" customWidth="1"/>
    <col min="62" max="62" width="8.7109375" style="37"/>
    <col min="63" max="63" width="8.85546875" style="37" bestFit="1" customWidth="1"/>
    <col min="64" max="64" width="9.85546875" style="37" bestFit="1" customWidth="1"/>
    <col min="65" max="16384" width="8.7109375" style="37"/>
  </cols>
  <sheetData>
    <row r="1" spans="1:74" s="26" customFormat="1" ht="45" customHeight="1" thickTop="1" thickBot="1">
      <c r="B1" s="542" t="s">
        <v>176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</row>
    <row r="2" spans="1:74" s="28" customFormat="1" ht="33" customHeight="1" thickBot="1">
      <c r="A2" s="27"/>
      <c r="B2" s="553" t="s">
        <v>0</v>
      </c>
      <c r="C2" s="532" t="s">
        <v>1</v>
      </c>
      <c r="D2" s="532" t="s">
        <v>16</v>
      </c>
      <c r="E2" s="532" t="s">
        <v>74</v>
      </c>
      <c r="F2" s="533" t="s">
        <v>211</v>
      </c>
      <c r="G2" s="533" t="s">
        <v>213</v>
      </c>
      <c r="H2" s="533" t="s">
        <v>214</v>
      </c>
      <c r="I2" s="532" t="s">
        <v>409</v>
      </c>
      <c r="J2" s="544"/>
      <c r="K2" s="544"/>
      <c r="L2" s="544"/>
      <c r="M2" s="544"/>
      <c r="N2" s="544"/>
      <c r="O2" s="544"/>
      <c r="P2" s="545"/>
      <c r="Q2" s="546"/>
      <c r="R2" s="547" t="s">
        <v>177</v>
      </c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9" t="s">
        <v>178</v>
      </c>
      <c r="AG2" s="549"/>
      <c r="AH2" s="549"/>
      <c r="AI2" s="549"/>
      <c r="AJ2" s="409"/>
      <c r="AK2" s="409"/>
      <c r="AL2" s="409"/>
      <c r="AM2" s="409"/>
      <c r="AN2" s="409"/>
      <c r="AO2" s="409"/>
      <c r="AP2" s="409"/>
      <c r="AQ2" s="409"/>
      <c r="AR2" s="409"/>
      <c r="AS2" s="409"/>
      <c r="AT2" s="409"/>
      <c r="AU2" s="409"/>
      <c r="AV2" s="409"/>
      <c r="AW2" s="409"/>
      <c r="AX2" s="409"/>
      <c r="AY2" s="409"/>
      <c r="AZ2" s="409"/>
      <c r="BA2" s="409"/>
      <c r="BB2" s="409"/>
      <c r="BC2" s="409"/>
      <c r="BD2" s="409"/>
      <c r="BE2" s="409"/>
      <c r="BF2" s="409"/>
      <c r="BG2" s="409"/>
      <c r="BH2" s="409"/>
      <c r="BI2" s="409"/>
      <c r="BJ2" s="409"/>
      <c r="BK2" s="409"/>
      <c r="BL2" s="409"/>
      <c r="BM2" s="410"/>
    </row>
    <row r="3" spans="1:74" s="28" customFormat="1" ht="127.5" customHeight="1" thickTop="1" thickBot="1">
      <c r="A3" s="27"/>
      <c r="B3" s="554"/>
      <c r="C3" s="458"/>
      <c r="D3" s="458"/>
      <c r="E3" s="458"/>
      <c r="F3" s="458"/>
      <c r="G3" s="461"/>
      <c r="H3" s="458"/>
      <c r="I3" s="463"/>
      <c r="J3" s="550" t="s">
        <v>212</v>
      </c>
      <c r="K3" s="550"/>
      <c r="L3" s="550" t="s">
        <v>410</v>
      </c>
      <c r="M3" s="550"/>
      <c r="N3" s="550" t="s">
        <v>411</v>
      </c>
      <c r="O3" s="550"/>
      <c r="P3" s="551" t="s">
        <v>412</v>
      </c>
      <c r="Q3" s="552"/>
      <c r="R3" s="453" t="s">
        <v>413</v>
      </c>
      <c r="S3" s="552"/>
      <c r="T3" s="453" t="s">
        <v>414</v>
      </c>
      <c r="U3" s="552"/>
      <c r="V3" s="453" t="s">
        <v>415</v>
      </c>
      <c r="W3" s="552"/>
      <c r="X3" s="453" t="s">
        <v>416</v>
      </c>
      <c r="Y3" s="552"/>
      <c r="Z3" s="453" t="s">
        <v>417</v>
      </c>
      <c r="AA3" s="552"/>
      <c r="AB3" s="453" t="s">
        <v>418</v>
      </c>
      <c r="AC3" s="552"/>
      <c r="AD3" s="453" t="s">
        <v>419</v>
      </c>
      <c r="AE3" s="551"/>
      <c r="AF3" s="534" t="s">
        <v>420</v>
      </c>
      <c r="AG3" s="556"/>
      <c r="AH3" s="551" t="s">
        <v>421</v>
      </c>
      <c r="AI3" s="552"/>
      <c r="AJ3" s="453" t="s">
        <v>179</v>
      </c>
      <c r="AK3" s="551"/>
      <c r="AL3" s="552"/>
      <c r="AM3" s="453" t="s">
        <v>180</v>
      </c>
      <c r="AN3" s="551"/>
      <c r="AO3" s="552"/>
      <c r="AP3" s="453" t="s">
        <v>181</v>
      </c>
      <c r="AQ3" s="552"/>
      <c r="AR3" s="453" t="s">
        <v>182</v>
      </c>
      <c r="AS3" s="551"/>
      <c r="AT3" s="552"/>
      <c r="AU3" s="453" t="s">
        <v>190</v>
      </c>
      <c r="AV3" s="551"/>
      <c r="AW3" s="552"/>
      <c r="AX3" s="453" t="s">
        <v>183</v>
      </c>
      <c r="AY3" s="551"/>
      <c r="AZ3" s="558"/>
      <c r="BA3" s="551" t="s">
        <v>184</v>
      </c>
      <c r="BB3" s="551"/>
      <c r="BC3" s="551"/>
      <c r="BD3" s="552"/>
      <c r="BE3" s="453" t="s">
        <v>185</v>
      </c>
      <c r="BF3" s="551"/>
      <c r="BG3" s="551"/>
      <c r="BH3" s="534" t="s">
        <v>186</v>
      </c>
      <c r="BI3" s="535"/>
      <c r="BJ3" s="536"/>
      <c r="BK3" s="537" t="s">
        <v>327</v>
      </c>
      <c r="BL3" s="538"/>
      <c r="BM3" s="539"/>
      <c r="BN3" s="540"/>
      <c r="BO3" s="540"/>
      <c r="BP3" s="541"/>
      <c r="BQ3" s="540"/>
      <c r="BR3" s="540"/>
      <c r="BS3" s="540"/>
      <c r="BT3" s="540"/>
      <c r="BU3" s="540"/>
      <c r="BV3" s="540"/>
    </row>
    <row r="4" spans="1:74" s="28" customFormat="1" ht="292.5" customHeight="1" thickBot="1">
      <c r="A4" s="27"/>
      <c r="B4" s="555"/>
      <c r="C4" s="459"/>
      <c r="D4" s="459"/>
      <c r="E4" s="459"/>
      <c r="F4" s="459"/>
      <c r="G4" s="462"/>
      <c r="H4" s="459"/>
      <c r="I4" s="459"/>
      <c r="J4" s="411" t="s">
        <v>426</v>
      </c>
      <c r="K4" s="422" t="s">
        <v>310</v>
      </c>
      <c r="L4" s="427" t="s">
        <v>427</v>
      </c>
      <c r="M4" s="422" t="s">
        <v>310</v>
      </c>
      <c r="N4" s="132" t="s">
        <v>428</v>
      </c>
      <c r="O4" s="411" t="s">
        <v>310</v>
      </c>
      <c r="P4" s="421" t="s">
        <v>429</v>
      </c>
      <c r="Q4" s="422" t="s">
        <v>310</v>
      </c>
      <c r="R4" s="421" t="s">
        <v>430</v>
      </c>
      <c r="S4" s="35" t="s">
        <v>310</v>
      </c>
      <c r="T4" s="421" t="s">
        <v>431</v>
      </c>
      <c r="U4" s="35" t="s">
        <v>310</v>
      </c>
      <c r="V4" s="428" t="s">
        <v>432</v>
      </c>
      <c r="W4" s="35" t="s">
        <v>310</v>
      </c>
      <c r="X4" s="33" t="s">
        <v>433</v>
      </c>
      <c r="Y4" s="35" t="s">
        <v>310</v>
      </c>
      <c r="Z4" s="413" t="s">
        <v>434</v>
      </c>
      <c r="AA4" s="35" t="s">
        <v>310</v>
      </c>
      <c r="AB4" s="413" t="s">
        <v>435</v>
      </c>
      <c r="AC4" s="35" t="s">
        <v>310</v>
      </c>
      <c r="AD4" s="33" t="s">
        <v>436</v>
      </c>
      <c r="AE4" s="35" t="s">
        <v>310</v>
      </c>
      <c r="AF4" s="414" t="s">
        <v>437</v>
      </c>
      <c r="AG4" s="433" t="s">
        <v>310</v>
      </c>
      <c r="AH4" s="33" t="s">
        <v>438</v>
      </c>
      <c r="AI4" s="35" t="s">
        <v>310</v>
      </c>
      <c r="AJ4" s="36" t="s">
        <v>440</v>
      </c>
      <c r="AK4" s="36" t="s">
        <v>439</v>
      </c>
      <c r="AL4" s="433" t="s">
        <v>310</v>
      </c>
      <c r="AM4" s="34" t="s">
        <v>422</v>
      </c>
      <c r="AN4" s="36" t="s">
        <v>441</v>
      </c>
      <c r="AO4" s="433" t="s">
        <v>310</v>
      </c>
      <c r="AP4" s="413" t="s">
        <v>442</v>
      </c>
      <c r="AQ4" s="433" t="s">
        <v>310</v>
      </c>
      <c r="AR4" s="441" t="s">
        <v>443</v>
      </c>
      <c r="AS4" s="442" t="s">
        <v>454</v>
      </c>
      <c r="AT4" s="433" t="s">
        <v>310</v>
      </c>
      <c r="AU4" s="131" t="s">
        <v>12</v>
      </c>
      <c r="AV4" s="412" t="s">
        <v>444</v>
      </c>
      <c r="AW4" s="433" t="s">
        <v>310</v>
      </c>
      <c r="AX4" s="131" t="s">
        <v>12</v>
      </c>
      <c r="AY4" s="132" t="s">
        <v>444</v>
      </c>
      <c r="AZ4" s="433" t="s">
        <v>310</v>
      </c>
      <c r="BA4" s="413" t="s">
        <v>448</v>
      </c>
      <c r="BB4" s="415" t="s">
        <v>449</v>
      </c>
      <c r="BC4" s="440" t="s">
        <v>450</v>
      </c>
      <c r="BD4" s="433" t="s">
        <v>310</v>
      </c>
      <c r="BE4" s="33" t="s">
        <v>12</v>
      </c>
      <c r="BF4" s="440" t="s">
        <v>451</v>
      </c>
      <c r="BG4" s="433" t="s">
        <v>310</v>
      </c>
      <c r="BH4" s="414" t="s">
        <v>12</v>
      </c>
      <c r="BI4" s="440" t="s">
        <v>452</v>
      </c>
      <c r="BJ4" s="433" t="s">
        <v>310</v>
      </c>
      <c r="BK4" s="416" t="s">
        <v>187</v>
      </c>
      <c r="BL4" s="440" t="s">
        <v>453</v>
      </c>
      <c r="BM4" s="433" t="s">
        <v>310</v>
      </c>
      <c r="BN4" s="417"/>
      <c r="BO4" s="418"/>
      <c r="BP4" s="417"/>
      <c r="BQ4" s="417"/>
      <c r="BR4" s="418"/>
      <c r="BS4" s="417"/>
      <c r="BT4" s="419"/>
      <c r="BU4" s="419"/>
      <c r="BV4" s="419"/>
    </row>
    <row r="5" spans="1:74" ht="20.100000000000001" customHeight="1" thickTop="1" thickBot="1">
      <c r="B5" s="110">
        <v>1</v>
      </c>
      <c r="C5" s="7" t="s">
        <v>28</v>
      </c>
      <c r="D5" s="154">
        <v>8840</v>
      </c>
      <c r="E5" s="154">
        <v>3658</v>
      </c>
      <c r="F5" s="6">
        <v>366</v>
      </c>
      <c r="G5" s="154">
        <v>3335</v>
      </c>
      <c r="H5" s="6">
        <v>153</v>
      </c>
      <c r="I5" s="2">
        <v>443</v>
      </c>
      <c r="J5" s="111">
        <v>270</v>
      </c>
      <c r="K5" s="426"/>
      <c r="L5" s="424">
        <v>253</v>
      </c>
      <c r="M5" s="426"/>
      <c r="N5" s="1">
        <v>6</v>
      </c>
      <c r="O5" s="52"/>
      <c r="P5" s="2">
        <v>15</v>
      </c>
      <c r="Q5" s="423"/>
      <c r="R5" s="4">
        <v>15</v>
      </c>
      <c r="S5" s="423"/>
      <c r="T5" s="4">
        <v>15</v>
      </c>
      <c r="U5" s="24"/>
      <c r="V5" s="2">
        <v>60</v>
      </c>
      <c r="W5" s="24"/>
      <c r="X5" s="2">
        <v>30</v>
      </c>
      <c r="Y5" s="24"/>
      <c r="Z5" s="2">
        <v>9</v>
      </c>
      <c r="AA5" s="423"/>
      <c r="AB5" s="2">
        <v>30</v>
      </c>
      <c r="AC5" s="423"/>
      <c r="AD5" s="5">
        <v>450</v>
      </c>
      <c r="AE5" s="432"/>
      <c r="AF5" s="13">
        <v>180</v>
      </c>
      <c r="AG5" s="429"/>
      <c r="AH5" s="114">
        <v>9</v>
      </c>
      <c r="AI5" s="429"/>
      <c r="AJ5" s="1">
        <v>31</v>
      </c>
      <c r="AK5" s="133">
        <f>AJ5*20/100</f>
        <v>6.2</v>
      </c>
      <c r="AL5" s="429"/>
      <c r="AM5" s="1">
        <v>31</v>
      </c>
      <c r="AN5" s="133">
        <f>AM5*20/100</f>
        <v>6.2</v>
      </c>
      <c r="AO5" s="429"/>
      <c r="AP5" s="2"/>
      <c r="AQ5" s="429"/>
      <c r="AR5" s="2">
        <v>443</v>
      </c>
      <c r="AS5" s="133">
        <f>AR5*100/100/4</f>
        <v>110.75</v>
      </c>
      <c r="AT5" s="429"/>
      <c r="AU5" s="2">
        <v>96.5</v>
      </c>
      <c r="AV5" s="133">
        <f>AU5*2/100+AU5</f>
        <v>98.43</v>
      </c>
      <c r="AW5" s="429"/>
      <c r="AX5" s="2">
        <v>1.4</v>
      </c>
      <c r="AY5" s="435">
        <f>AX5*2/100+AX5</f>
        <v>1.4279999999999999</v>
      </c>
      <c r="AZ5" s="429"/>
      <c r="BA5" s="1">
        <v>148</v>
      </c>
      <c r="BB5" s="1">
        <v>1459</v>
      </c>
      <c r="BC5" s="133">
        <f>BB5*25/100</f>
        <v>364.75</v>
      </c>
      <c r="BD5" s="429"/>
      <c r="BE5" s="114">
        <v>149</v>
      </c>
      <c r="BF5" s="133">
        <f>BB5*25/100</f>
        <v>364.75</v>
      </c>
      <c r="BG5" s="429"/>
      <c r="BH5" s="13">
        <v>151</v>
      </c>
      <c r="BI5" s="133">
        <f>BB5*25/100</f>
        <v>364.75</v>
      </c>
      <c r="BJ5" s="429"/>
      <c r="BK5" s="115">
        <v>70</v>
      </c>
      <c r="BL5" s="133">
        <f>BB5*25/100</f>
        <v>364.75</v>
      </c>
      <c r="BM5" s="429"/>
      <c r="BN5" s="116"/>
      <c r="BO5" s="116"/>
      <c r="BP5" s="116"/>
      <c r="BQ5" s="117"/>
      <c r="BR5" s="116"/>
      <c r="BS5" s="116"/>
      <c r="BT5" s="117"/>
      <c r="BU5" s="116"/>
      <c r="BV5" s="118"/>
    </row>
    <row r="6" spans="1:74" ht="20.100000000000001" customHeight="1" thickTop="1" thickBot="1">
      <c r="B6" s="110">
        <v>2</v>
      </c>
      <c r="C6" s="7" t="s">
        <v>2</v>
      </c>
      <c r="D6" s="154">
        <v>3760</v>
      </c>
      <c r="E6" s="154">
        <v>3658</v>
      </c>
      <c r="F6" s="6">
        <v>73</v>
      </c>
      <c r="G6" s="154">
        <v>1191</v>
      </c>
      <c r="H6" s="6">
        <v>19</v>
      </c>
      <c r="I6" s="2">
        <v>210</v>
      </c>
      <c r="J6" s="111">
        <v>47</v>
      </c>
      <c r="K6" s="426"/>
      <c r="L6" s="424">
        <v>18</v>
      </c>
      <c r="M6" s="426"/>
      <c r="N6" s="1">
        <v>3</v>
      </c>
      <c r="O6" s="52"/>
      <c r="P6" s="2">
        <v>15</v>
      </c>
      <c r="Q6" s="423"/>
      <c r="R6" s="4">
        <v>15</v>
      </c>
      <c r="S6" s="423"/>
      <c r="T6" s="4">
        <v>15</v>
      </c>
      <c r="U6" s="24"/>
      <c r="V6" s="2">
        <v>60</v>
      </c>
      <c r="W6" s="24"/>
      <c r="X6" s="2">
        <v>30</v>
      </c>
      <c r="Y6" s="24"/>
      <c r="Z6" s="2">
        <v>9</v>
      </c>
      <c r="AA6" s="423"/>
      <c r="AB6" s="2">
        <v>30</v>
      </c>
      <c r="AC6" s="423"/>
      <c r="AD6" s="5">
        <v>450</v>
      </c>
      <c r="AE6" s="432"/>
      <c r="AF6" s="13">
        <v>180</v>
      </c>
      <c r="AG6" s="423"/>
      <c r="AH6" s="114">
        <v>9</v>
      </c>
      <c r="AI6" s="423"/>
      <c r="AJ6" s="1">
        <v>14</v>
      </c>
      <c r="AK6" s="133">
        <f t="shared" ref="AK6:AK16" si="0">AJ6*20/100</f>
        <v>2.8</v>
      </c>
      <c r="AL6" s="423"/>
      <c r="AM6" s="1">
        <v>14</v>
      </c>
      <c r="AN6" s="133">
        <f t="shared" ref="AN6:AN16" si="1">AM6*20/100</f>
        <v>2.8</v>
      </c>
      <c r="AO6" s="423"/>
      <c r="AP6" s="2"/>
      <c r="AQ6" s="423"/>
      <c r="AR6" s="2">
        <v>210</v>
      </c>
      <c r="AS6" s="133">
        <f t="shared" ref="AS6:AS16" si="2">AR6*100/100/4</f>
        <v>52.5</v>
      </c>
      <c r="AT6" s="423"/>
      <c r="AU6" s="2">
        <v>96.5</v>
      </c>
      <c r="AV6" s="133">
        <f t="shared" ref="AV6:AV15" si="3">AU6*2/100+AU6</f>
        <v>98.43</v>
      </c>
      <c r="AW6" s="423"/>
      <c r="AX6" s="2">
        <v>1.4</v>
      </c>
      <c r="AY6" s="435">
        <f t="shared" ref="AY6:AY16" si="4">AX6*2/100+AX6</f>
        <v>1.4279999999999999</v>
      </c>
      <c r="AZ6" s="423"/>
      <c r="BA6" s="1">
        <v>322</v>
      </c>
      <c r="BB6" s="1">
        <v>1191</v>
      </c>
      <c r="BC6" s="133">
        <f t="shared" ref="BC6:BC16" si="5">BB6*25/100</f>
        <v>297.75</v>
      </c>
      <c r="BD6" s="423"/>
      <c r="BE6" s="119">
        <v>314</v>
      </c>
      <c r="BF6" s="133">
        <f t="shared" ref="BF6:BF16" si="6">BB6*25/100</f>
        <v>297.75</v>
      </c>
      <c r="BG6" s="423"/>
      <c r="BH6" s="2">
        <v>367</v>
      </c>
      <c r="BI6" s="133">
        <f t="shared" ref="BI6:BI16" si="7">BB6*25/100</f>
        <v>297.75</v>
      </c>
      <c r="BJ6" s="423"/>
      <c r="BK6" s="115">
        <v>322</v>
      </c>
      <c r="BL6" s="133">
        <f t="shared" ref="BL6:BL16" si="8">BB6*25/100</f>
        <v>297.75</v>
      </c>
      <c r="BM6" s="423"/>
      <c r="BN6" s="116"/>
      <c r="BO6" s="116"/>
      <c r="BP6" s="116"/>
      <c r="BQ6" s="117"/>
      <c r="BR6" s="116"/>
      <c r="BS6" s="116"/>
      <c r="BT6" s="117"/>
      <c r="BU6" s="116"/>
      <c r="BV6" s="118"/>
    </row>
    <row r="7" spans="1:74" ht="20.100000000000001" customHeight="1" thickTop="1" thickBot="1">
      <c r="B7" s="110">
        <v>3</v>
      </c>
      <c r="C7" s="7" t="s">
        <v>3</v>
      </c>
      <c r="D7" s="154">
        <v>6260</v>
      </c>
      <c r="E7" s="154">
        <v>6090</v>
      </c>
      <c r="F7" s="6">
        <v>54</v>
      </c>
      <c r="G7" s="154">
        <v>1957</v>
      </c>
      <c r="H7" s="6">
        <v>18</v>
      </c>
      <c r="I7" s="2">
        <v>344</v>
      </c>
      <c r="J7" s="111">
        <v>26</v>
      </c>
      <c r="K7" s="426"/>
      <c r="L7" s="424">
        <v>5</v>
      </c>
      <c r="M7" s="426"/>
      <c r="N7" s="1">
        <v>6</v>
      </c>
      <c r="O7" s="52"/>
      <c r="P7" s="2">
        <v>15</v>
      </c>
      <c r="Q7" s="423"/>
      <c r="R7" s="4">
        <v>15</v>
      </c>
      <c r="S7" s="423"/>
      <c r="T7" s="4">
        <v>15</v>
      </c>
      <c r="U7" s="24"/>
      <c r="V7" s="2">
        <v>60</v>
      </c>
      <c r="W7" s="24"/>
      <c r="X7" s="2">
        <v>30</v>
      </c>
      <c r="Y7" s="24"/>
      <c r="Z7" s="2">
        <v>9</v>
      </c>
      <c r="AA7" s="423"/>
      <c r="AB7" s="2">
        <v>30</v>
      </c>
      <c r="AC7" s="423"/>
      <c r="AD7" s="5">
        <v>450</v>
      </c>
      <c r="AE7" s="432"/>
      <c r="AF7" s="13">
        <v>180</v>
      </c>
      <c r="AG7" s="423"/>
      <c r="AH7" s="114">
        <v>9</v>
      </c>
      <c r="AI7" s="423"/>
      <c r="AJ7" s="1">
        <v>15</v>
      </c>
      <c r="AK7" s="133">
        <f t="shared" si="0"/>
        <v>3</v>
      </c>
      <c r="AL7" s="423"/>
      <c r="AM7" s="1">
        <v>15</v>
      </c>
      <c r="AN7" s="133">
        <f t="shared" si="1"/>
        <v>3</v>
      </c>
      <c r="AO7" s="423"/>
      <c r="AP7" s="2"/>
      <c r="AQ7" s="423"/>
      <c r="AR7" s="2">
        <v>344</v>
      </c>
      <c r="AS7" s="133">
        <f t="shared" si="2"/>
        <v>86</v>
      </c>
      <c r="AT7" s="423"/>
      <c r="AU7" s="2">
        <v>65.7</v>
      </c>
      <c r="AV7" s="133">
        <f t="shared" si="3"/>
        <v>67.01400000000001</v>
      </c>
      <c r="AW7" s="423"/>
      <c r="AX7" s="2">
        <v>25.9</v>
      </c>
      <c r="AY7" s="435">
        <f t="shared" si="4"/>
        <v>26.417999999999999</v>
      </c>
      <c r="AZ7" s="423"/>
      <c r="BA7" s="1">
        <v>615</v>
      </c>
      <c r="BB7" s="1">
        <v>1957</v>
      </c>
      <c r="BC7" s="133">
        <f t="shared" si="5"/>
        <v>489.25</v>
      </c>
      <c r="BD7" s="423"/>
      <c r="BE7" s="119">
        <v>642</v>
      </c>
      <c r="BF7" s="133">
        <f t="shared" si="6"/>
        <v>489.25</v>
      </c>
      <c r="BG7" s="423"/>
      <c r="BH7" s="2">
        <v>662</v>
      </c>
      <c r="BI7" s="133">
        <f t="shared" si="7"/>
        <v>489.25</v>
      </c>
      <c r="BJ7" s="423"/>
      <c r="BK7" s="115">
        <v>651</v>
      </c>
      <c r="BL7" s="133">
        <f t="shared" si="8"/>
        <v>489.25</v>
      </c>
      <c r="BM7" s="423"/>
      <c r="BN7" s="116"/>
      <c r="BO7" s="116"/>
      <c r="BP7" s="116"/>
      <c r="BQ7" s="116"/>
      <c r="BR7" s="116"/>
      <c r="BS7" s="116"/>
      <c r="BT7" s="117"/>
      <c r="BU7" s="116"/>
      <c r="BV7" s="118"/>
    </row>
    <row r="8" spans="1:74" ht="20.100000000000001" customHeight="1" thickTop="1" thickBot="1">
      <c r="B8" s="110">
        <v>4</v>
      </c>
      <c r="C8" s="7" t="s">
        <v>4</v>
      </c>
      <c r="D8" s="154">
        <v>10905</v>
      </c>
      <c r="E8" s="154">
        <v>8004</v>
      </c>
      <c r="F8" s="6">
        <v>55</v>
      </c>
      <c r="G8" s="154">
        <v>3375</v>
      </c>
      <c r="H8" s="6">
        <v>11</v>
      </c>
      <c r="I8" s="2">
        <v>140</v>
      </c>
      <c r="J8" s="111">
        <v>45</v>
      </c>
      <c r="K8" s="426"/>
      <c r="L8" s="111">
        <v>26</v>
      </c>
      <c r="M8" s="426"/>
      <c r="N8" s="1">
        <v>3</v>
      </c>
      <c r="O8" s="52"/>
      <c r="P8" s="2">
        <v>15</v>
      </c>
      <c r="Q8" s="423"/>
      <c r="R8" s="4">
        <v>15</v>
      </c>
      <c r="S8" s="423"/>
      <c r="T8" s="4">
        <v>15</v>
      </c>
      <c r="U8" s="24"/>
      <c r="V8" s="2">
        <v>60</v>
      </c>
      <c r="W8" s="24"/>
      <c r="X8" s="2">
        <v>30</v>
      </c>
      <c r="Y8" s="24"/>
      <c r="Z8" s="2">
        <v>9</v>
      </c>
      <c r="AA8" s="423"/>
      <c r="AB8" s="2">
        <v>30</v>
      </c>
      <c r="AC8" s="423"/>
      <c r="AD8" s="5">
        <v>450</v>
      </c>
      <c r="AE8" s="432"/>
      <c r="AF8" s="13">
        <v>180</v>
      </c>
      <c r="AG8" s="423"/>
      <c r="AH8" s="114">
        <v>9</v>
      </c>
      <c r="AI8" s="423"/>
      <c r="AJ8" s="1">
        <v>16</v>
      </c>
      <c r="AK8" s="133">
        <f t="shared" si="0"/>
        <v>3.2</v>
      </c>
      <c r="AL8" s="423"/>
      <c r="AM8" s="1">
        <v>16</v>
      </c>
      <c r="AN8" s="133">
        <f t="shared" si="1"/>
        <v>3.2</v>
      </c>
      <c r="AO8" s="423"/>
      <c r="AP8" s="2"/>
      <c r="AQ8" s="423"/>
      <c r="AR8" s="2">
        <v>140</v>
      </c>
      <c r="AS8" s="133">
        <f t="shared" si="2"/>
        <v>35</v>
      </c>
      <c r="AT8" s="423"/>
      <c r="AU8" s="2">
        <v>10.199999999999999</v>
      </c>
      <c r="AV8" s="133">
        <f t="shared" si="3"/>
        <v>10.404</v>
      </c>
      <c r="AW8" s="423"/>
      <c r="AX8" s="2">
        <v>0.02</v>
      </c>
      <c r="AY8" s="435">
        <f t="shared" si="4"/>
        <v>2.0400000000000001E-2</v>
      </c>
      <c r="AZ8" s="423"/>
      <c r="BA8" s="1">
        <v>412</v>
      </c>
      <c r="BB8" s="1">
        <v>3375</v>
      </c>
      <c r="BC8" s="133">
        <f t="shared" si="5"/>
        <v>843.75</v>
      </c>
      <c r="BD8" s="423"/>
      <c r="BE8" s="119">
        <v>407</v>
      </c>
      <c r="BF8" s="133">
        <f t="shared" si="6"/>
        <v>843.75</v>
      </c>
      <c r="BG8" s="423"/>
      <c r="BH8" s="2">
        <v>532</v>
      </c>
      <c r="BI8" s="133">
        <f t="shared" si="7"/>
        <v>843.75</v>
      </c>
      <c r="BJ8" s="423"/>
      <c r="BK8" s="115">
        <v>2</v>
      </c>
      <c r="BL8" s="133">
        <f t="shared" si="8"/>
        <v>843.75</v>
      </c>
      <c r="BM8" s="423"/>
      <c r="BN8" s="116"/>
      <c r="BO8" s="116"/>
      <c r="BP8" s="116"/>
      <c r="BQ8" s="116"/>
      <c r="BR8" s="116"/>
      <c r="BS8" s="116"/>
      <c r="BT8" s="118"/>
      <c r="BU8" s="116"/>
      <c r="BV8" s="118"/>
    </row>
    <row r="9" spans="1:74" ht="20.100000000000001" customHeight="1" thickTop="1" thickBot="1">
      <c r="B9" s="110">
        <v>5</v>
      </c>
      <c r="C9" s="7" t="s">
        <v>5</v>
      </c>
      <c r="D9" s="154">
        <v>10609</v>
      </c>
      <c r="E9" s="154">
        <v>7698</v>
      </c>
      <c r="F9" s="6">
        <v>230</v>
      </c>
      <c r="G9" s="154">
        <v>3875</v>
      </c>
      <c r="H9" s="6">
        <v>23</v>
      </c>
      <c r="I9" s="2">
        <v>247</v>
      </c>
      <c r="J9" s="111">
        <v>177</v>
      </c>
      <c r="K9" s="426"/>
      <c r="L9" s="424">
        <v>70</v>
      </c>
      <c r="M9" s="426"/>
      <c r="N9" s="1">
        <v>3</v>
      </c>
      <c r="O9" s="52"/>
      <c r="P9" s="2">
        <v>15</v>
      </c>
      <c r="Q9" s="423"/>
      <c r="R9" s="4">
        <v>15</v>
      </c>
      <c r="S9" s="423"/>
      <c r="T9" s="4">
        <v>15</v>
      </c>
      <c r="U9" s="24"/>
      <c r="V9" s="2">
        <v>60</v>
      </c>
      <c r="W9" s="24"/>
      <c r="X9" s="2">
        <v>30</v>
      </c>
      <c r="Y9" s="24"/>
      <c r="Z9" s="2">
        <v>9</v>
      </c>
      <c r="AA9" s="423"/>
      <c r="AB9" s="2">
        <v>30</v>
      </c>
      <c r="AC9" s="423"/>
      <c r="AD9" s="5">
        <v>450</v>
      </c>
      <c r="AE9" s="432"/>
      <c r="AF9" s="13">
        <v>180</v>
      </c>
      <c r="AG9" s="423"/>
      <c r="AH9" s="114">
        <v>9</v>
      </c>
      <c r="AI9" s="423"/>
      <c r="AJ9" s="1">
        <v>3</v>
      </c>
      <c r="AK9" s="133">
        <f t="shared" si="0"/>
        <v>0.6</v>
      </c>
      <c r="AL9" s="423"/>
      <c r="AM9" s="1">
        <v>3</v>
      </c>
      <c r="AN9" s="133">
        <f t="shared" si="1"/>
        <v>0.6</v>
      </c>
      <c r="AO9" s="423"/>
      <c r="AP9" s="2"/>
      <c r="AQ9" s="423"/>
      <c r="AR9" s="2">
        <v>247</v>
      </c>
      <c r="AS9" s="133">
        <f t="shared" si="2"/>
        <v>61.75</v>
      </c>
      <c r="AT9" s="423"/>
      <c r="AU9" s="2">
        <v>2.1</v>
      </c>
      <c r="AV9" s="133">
        <f t="shared" si="3"/>
        <v>2.1419999999999999</v>
      </c>
      <c r="AW9" s="423"/>
      <c r="AX9" s="2">
        <v>0.5</v>
      </c>
      <c r="AY9" s="435">
        <f t="shared" si="4"/>
        <v>0.51</v>
      </c>
      <c r="AZ9" s="423"/>
      <c r="BA9" s="1">
        <v>57</v>
      </c>
      <c r="BB9" s="1">
        <v>3857</v>
      </c>
      <c r="BC9" s="133">
        <f t="shared" si="5"/>
        <v>964.25</v>
      </c>
      <c r="BD9" s="423"/>
      <c r="BE9" s="119">
        <v>6</v>
      </c>
      <c r="BF9" s="133">
        <f t="shared" si="6"/>
        <v>964.25</v>
      </c>
      <c r="BG9" s="423"/>
      <c r="BH9" s="2">
        <v>125</v>
      </c>
      <c r="BI9" s="133">
        <f t="shared" si="7"/>
        <v>964.25</v>
      </c>
      <c r="BJ9" s="423"/>
      <c r="BK9" s="115">
        <v>0</v>
      </c>
      <c r="BL9" s="133">
        <f t="shared" si="8"/>
        <v>964.25</v>
      </c>
      <c r="BM9" s="423"/>
      <c r="BN9" s="116"/>
      <c r="BO9" s="116"/>
      <c r="BP9" s="116"/>
      <c r="BQ9" s="117"/>
      <c r="BR9" s="116"/>
      <c r="BS9" s="116"/>
      <c r="BT9" s="117"/>
      <c r="BU9" s="116"/>
      <c r="BV9" s="118"/>
    </row>
    <row r="10" spans="1:74" ht="20.100000000000001" customHeight="1" thickTop="1" thickBot="1">
      <c r="B10" s="110">
        <v>6</v>
      </c>
      <c r="C10" s="7" t="s">
        <v>6</v>
      </c>
      <c r="D10" s="154">
        <v>3568</v>
      </c>
      <c r="E10" s="154">
        <v>2928</v>
      </c>
      <c r="F10" s="6">
        <v>50</v>
      </c>
      <c r="G10" s="154">
        <v>1200</v>
      </c>
      <c r="H10" s="6">
        <v>15</v>
      </c>
      <c r="I10" s="2">
        <v>275</v>
      </c>
      <c r="J10" s="111">
        <v>40</v>
      </c>
      <c r="K10" s="426"/>
      <c r="L10" s="111">
        <v>18</v>
      </c>
      <c r="M10" s="426"/>
      <c r="N10" s="111">
        <v>3</v>
      </c>
      <c r="O10" s="52"/>
      <c r="P10" s="2">
        <v>15</v>
      </c>
      <c r="Q10" s="423"/>
      <c r="R10" s="4">
        <v>15</v>
      </c>
      <c r="S10" s="423"/>
      <c r="T10" s="4">
        <v>15</v>
      </c>
      <c r="U10" s="24"/>
      <c r="V10" s="2">
        <v>60</v>
      </c>
      <c r="W10" s="24"/>
      <c r="X10" s="2">
        <v>30</v>
      </c>
      <c r="Y10" s="24"/>
      <c r="Z10" s="2">
        <v>9</v>
      </c>
      <c r="AA10" s="423"/>
      <c r="AB10" s="2">
        <v>30</v>
      </c>
      <c r="AC10" s="423"/>
      <c r="AD10" s="5">
        <v>450</v>
      </c>
      <c r="AE10" s="432"/>
      <c r="AF10" s="13">
        <v>180</v>
      </c>
      <c r="AG10" s="432"/>
      <c r="AH10" s="114">
        <v>9</v>
      </c>
      <c r="AI10" s="426"/>
      <c r="AJ10" s="1">
        <v>14</v>
      </c>
      <c r="AK10" s="133">
        <f t="shared" si="0"/>
        <v>2.8</v>
      </c>
      <c r="AL10" s="432"/>
      <c r="AM10" s="1">
        <v>14</v>
      </c>
      <c r="AN10" s="133">
        <f t="shared" si="1"/>
        <v>2.8</v>
      </c>
      <c r="AO10" s="432"/>
      <c r="AP10" s="2"/>
      <c r="AQ10" s="432"/>
      <c r="AR10" s="2">
        <v>275</v>
      </c>
      <c r="AS10" s="133">
        <f t="shared" si="2"/>
        <v>68.75</v>
      </c>
      <c r="AT10" s="432"/>
      <c r="AU10" s="2">
        <v>24</v>
      </c>
      <c r="AV10" s="133">
        <f t="shared" si="3"/>
        <v>24.48</v>
      </c>
      <c r="AW10" s="432"/>
      <c r="AX10" s="2">
        <v>0.03</v>
      </c>
      <c r="AY10" s="435">
        <f t="shared" si="4"/>
        <v>3.0599999999999999E-2</v>
      </c>
      <c r="AZ10" s="432"/>
      <c r="BA10" s="1">
        <v>214</v>
      </c>
      <c r="BB10" s="1">
        <v>1200</v>
      </c>
      <c r="BC10" s="133">
        <f t="shared" si="5"/>
        <v>300</v>
      </c>
      <c r="BD10" s="432"/>
      <c r="BE10" s="119">
        <v>207</v>
      </c>
      <c r="BF10" s="133">
        <f t="shared" si="6"/>
        <v>300</v>
      </c>
      <c r="BG10" s="432"/>
      <c r="BH10" s="2">
        <v>220</v>
      </c>
      <c r="BI10" s="133">
        <f t="shared" si="7"/>
        <v>300</v>
      </c>
      <c r="BJ10" s="432"/>
      <c r="BK10" s="115">
        <v>201</v>
      </c>
      <c r="BL10" s="133">
        <f t="shared" si="8"/>
        <v>300</v>
      </c>
      <c r="BM10" s="432"/>
      <c r="BN10" s="116"/>
      <c r="BO10" s="116"/>
      <c r="BP10" s="116"/>
      <c r="BQ10" s="116"/>
      <c r="BR10" s="116"/>
      <c r="BS10" s="116"/>
      <c r="BT10" s="117"/>
      <c r="BU10" s="116"/>
      <c r="BV10" s="118"/>
    </row>
    <row r="11" spans="1:74" ht="20.100000000000001" customHeight="1" thickTop="1" thickBot="1">
      <c r="B11" s="110">
        <v>7</v>
      </c>
      <c r="C11" s="7" t="s">
        <v>7</v>
      </c>
      <c r="D11" s="154">
        <v>12017</v>
      </c>
      <c r="E11" s="154">
        <v>9255</v>
      </c>
      <c r="F11" s="6">
        <v>85</v>
      </c>
      <c r="G11" s="154">
        <v>3694</v>
      </c>
      <c r="H11" s="6">
        <v>43</v>
      </c>
      <c r="I11" s="2">
        <v>81</v>
      </c>
      <c r="J11" s="111">
        <v>83</v>
      </c>
      <c r="K11" s="426"/>
      <c r="L11" s="425">
        <v>31</v>
      </c>
      <c r="M11" s="426"/>
      <c r="N11" s="111">
        <v>3</v>
      </c>
      <c r="O11" s="52"/>
      <c r="P11" s="2">
        <v>15</v>
      </c>
      <c r="Q11" s="423"/>
      <c r="R11" s="4">
        <v>15</v>
      </c>
      <c r="S11" s="423"/>
      <c r="T11" s="4">
        <v>15</v>
      </c>
      <c r="U11" s="24"/>
      <c r="V11" s="2">
        <v>60</v>
      </c>
      <c r="W11" s="24"/>
      <c r="X11" s="2">
        <v>30</v>
      </c>
      <c r="Y11" s="24"/>
      <c r="Z11" s="2">
        <v>9</v>
      </c>
      <c r="AA11" s="423"/>
      <c r="AB11" s="2">
        <v>30</v>
      </c>
      <c r="AC11" s="423"/>
      <c r="AD11" s="5">
        <v>450</v>
      </c>
      <c r="AE11" s="432"/>
      <c r="AF11" s="13">
        <v>180</v>
      </c>
      <c r="AG11" s="432"/>
      <c r="AH11" s="114">
        <v>9</v>
      </c>
      <c r="AI11" s="426"/>
      <c r="AJ11" s="1">
        <v>32</v>
      </c>
      <c r="AK11" s="133">
        <f t="shared" si="0"/>
        <v>6.4</v>
      </c>
      <c r="AL11" s="432"/>
      <c r="AM11" s="1">
        <v>32</v>
      </c>
      <c r="AN11" s="133">
        <f t="shared" si="1"/>
        <v>6.4</v>
      </c>
      <c r="AO11" s="432"/>
      <c r="AP11" s="2"/>
      <c r="AQ11" s="432"/>
      <c r="AR11" s="2">
        <v>81</v>
      </c>
      <c r="AS11" s="133">
        <f t="shared" si="2"/>
        <v>20.25</v>
      </c>
      <c r="AT11" s="432"/>
      <c r="AU11" s="2">
        <v>33.4</v>
      </c>
      <c r="AV11" s="133">
        <f t="shared" si="3"/>
        <v>34.067999999999998</v>
      </c>
      <c r="AW11" s="432"/>
      <c r="AX11" s="2">
        <v>4.5999999999999996</v>
      </c>
      <c r="AY11" s="435">
        <f t="shared" si="4"/>
        <v>4.6919999999999993</v>
      </c>
      <c r="AZ11" s="432"/>
      <c r="BA11" s="1">
        <v>6</v>
      </c>
      <c r="BB11" s="1">
        <v>3694</v>
      </c>
      <c r="BC11" s="133">
        <f t="shared" si="5"/>
        <v>923.5</v>
      </c>
      <c r="BD11" s="432"/>
      <c r="BE11" s="119">
        <v>8</v>
      </c>
      <c r="BF11" s="133">
        <f t="shared" si="6"/>
        <v>923.5</v>
      </c>
      <c r="BG11" s="432"/>
      <c r="BH11" s="2">
        <v>533</v>
      </c>
      <c r="BI11" s="133">
        <f t="shared" si="7"/>
        <v>923.5</v>
      </c>
      <c r="BJ11" s="432"/>
      <c r="BK11" s="115">
        <v>485</v>
      </c>
      <c r="BL11" s="133">
        <f t="shared" si="8"/>
        <v>923.5</v>
      </c>
      <c r="BM11" s="432"/>
      <c r="BN11" s="116"/>
      <c r="BO11" s="116"/>
      <c r="BP11" s="116"/>
      <c r="BQ11" s="116"/>
      <c r="BR11" s="116"/>
      <c r="BS11" s="116"/>
      <c r="BT11" s="117"/>
      <c r="BU11" s="116"/>
      <c r="BV11" s="118"/>
    </row>
    <row r="12" spans="1:74" ht="20.100000000000001" customHeight="1" thickTop="1" thickBot="1">
      <c r="B12" s="110">
        <v>8</v>
      </c>
      <c r="C12" s="7" t="s">
        <v>8</v>
      </c>
      <c r="D12" s="154">
        <v>10527</v>
      </c>
      <c r="E12" s="154">
        <v>8755</v>
      </c>
      <c r="F12" s="6">
        <v>161</v>
      </c>
      <c r="G12" s="154">
        <v>3120</v>
      </c>
      <c r="H12" s="6">
        <v>64</v>
      </c>
      <c r="I12" s="2">
        <v>196</v>
      </c>
      <c r="J12" s="111">
        <v>123</v>
      </c>
      <c r="K12" s="426"/>
      <c r="L12" s="111">
        <v>68</v>
      </c>
      <c r="M12" s="426"/>
      <c r="N12" s="111">
        <v>3</v>
      </c>
      <c r="O12" s="52"/>
      <c r="P12" s="2">
        <v>15</v>
      </c>
      <c r="Q12" s="423"/>
      <c r="R12" s="4">
        <v>15</v>
      </c>
      <c r="S12" s="423"/>
      <c r="T12" s="4">
        <v>15</v>
      </c>
      <c r="U12" s="24"/>
      <c r="V12" s="2">
        <v>60</v>
      </c>
      <c r="W12" s="24"/>
      <c r="X12" s="2">
        <v>30</v>
      </c>
      <c r="Y12" s="24"/>
      <c r="Z12" s="2">
        <v>9</v>
      </c>
      <c r="AA12" s="423"/>
      <c r="AB12" s="2">
        <v>30</v>
      </c>
      <c r="AC12" s="423"/>
      <c r="AD12" s="5">
        <v>450</v>
      </c>
      <c r="AE12" s="432"/>
      <c r="AF12" s="13">
        <v>180</v>
      </c>
      <c r="AG12" s="432"/>
      <c r="AH12" s="114">
        <v>9</v>
      </c>
      <c r="AI12" s="426"/>
      <c r="AJ12" s="1">
        <v>25</v>
      </c>
      <c r="AK12" s="133">
        <f t="shared" si="0"/>
        <v>5</v>
      </c>
      <c r="AL12" s="432"/>
      <c r="AM12" s="1">
        <v>25</v>
      </c>
      <c r="AN12" s="133">
        <f t="shared" si="1"/>
        <v>5</v>
      </c>
      <c r="AO12" s="432"/>
      <c r="AP12" s="2"/>
      <c r="AQ12" s="432"/>
      <c r="AR12" s="2">
        <v>196</v>
      </c>
      <c r="AS12" s="133">
        <f t="shared" si="2"/>
        <v>49</v>
      </c>
      <c r="AT12" s="432"/>
      <c r="AU12" s="2">
        <v>1.2</v>
      </c>
      <c r="AV12" s="133">
        <f t="shared" si="3"/>
        <v>1.224</v>
      </c>
      <c r="AW12" s="432"/>
      <c r="AX12" s="2">
        <v>1.1000000000000001</v>
      </c>
      <c r="AY12" s="435">
        <f t="shared" si="4"/>
        <v>1.1220000000000001</v>
      </c>
      <c r="AZ12" s="432"/>
      <c r="BA12" s="1">
        <v>145</v>
      </c>
      <c r="BB12" s="1">
        <v>3120</v>
      </c>
      <c r="BC12" s="133">
        <f t="shared" si="5"/>
        <v>780</v>
      </c>
      <c r="BD12" s="432"/>
      <c r="BE12" s="119">
        <v>145</v>
      </c>
      <c r="BF12" s="133">
        <f t="shared" si="6"/>
        <v>780</v>
      </c>
      <c r="BG12" s="432"/>
      <c r="BH12" s="2">
        <v>145</v>
      </c>
      <c r="BI12" s="133">
        <f t="shared" si="7"/>
        <v>780</v>
      </c>
      <c r="BJ12" s="432"/>
      <c r="BK12" s="115">
        <v>105</v>
      </c>
      <c r="BL12" s="133">
        <f t="shared" si="8"/>
        <v>780</v>
      </c>
      <c r="BM12" s="432"/>
      <c r="BN12" s="116"/>
      <c r="BO12" s="116"/>
      <c r="BP12" s="116"/>
      <c r="BQ12" s="117"/>
      <c r="BR12" s="116"/>
      <c r="BS12" s="116"/>
      <c r="BT12" s="117"/>
      <c r="BU12" s="116"/>
      <c r="BV12" s="118"/>
    </row>
    <row r="13" spans="1:74" ht="20.100000000000001" customHeight="1" thickTop="1" thickBot="1">
      <c r="B13" s="110">
        <v>9</v>
      </c>
      <c r="C13" s="7" t="s">
        <v>9</v>
      </c>
      <c r="D13" s="154">
        <v>7812</v>
      </c>
      <c r="E13" s="154">
        <v>6632</v>
      </c>
      <c r="F13" s="6">
        <v>186</v>
      </c>
      <c r="G13" s="154">
        <v>2698</v>
      </c>
      <c r="H13" s="6">
        <v>50</v>
      </c>
      <c r="I13" s="2">
        <v>205</v>
      </c>
      <c r="J13" s="111">
        <v>160</v>
      </c>
      <c r="K13" s="426"/>
      <c r="L13" s="111">
        <v>94</v>
      </c>
      <c r="M13" s="426"/>
      <c r="N13" s="111">
        <v>3</v>
      </c>
      <c r="O13" s="52"/>
      <c r="P13" s="2">
        <v>15</v>
      </c>
      <c r="Q13" s="423"/>
      <c r="R13" s="4">
        <v>15</v>
      </c>
      <c r="S13" s="423"/>
      <c r="T13" s="4">
        <v>15</v>
      </c>
      <c r="U13" s="24"/>
      <c r="V13" s="2">
        <v>60</v>
      </c>
      <c r="W13" s="24"/>
      <c r="X13" s="2">
        <v>30</v>
      </c>
      <c r="Y13" s="24"/>
      <c r="Z13" s="2">
        <v>9</v>
      </c>
      <c r="AA13" s="423"/>
      <c r="AB13" s="2">
        <v>30</v>
      </c>
      <c r="AC13" s="423"/>
      <c r="AD13" s="5">
        <v>450</v>
      </c>
      <c r="AE13" s="432"/>
      <c r="AF13" s="13">
        <v>180</v>
      </c>
      <c r="AG13" s="432"/>
      <c r="AH13" s="114">
        <v>9</v>
      </c>
      <c r="AI13" s="426"/>
      <c r="AJ13" s="1">
        <v>43</v>
      </c>
      <c r="AK13" s="133">
        <f t="shared" si="0"/>
        <v>8.6</v>
      </c>
      <c r="AL13" s="432"/>
      <c r="AM13" s="1">
        <v>43</v>
      </c>
      <c r="AN13" s="133">
        <f t="shared" si="1"/>
        <v>8.6</v>
      </c>
      <c r="AO13" s="432"/>
      <c r="AP13" s="2"/>
      <c r="AQ13" s="432"/>
      <c r="AR13" s="2">
        <v>205</v>
      </c>
      <c r="AS13" s="133">
        <f t="shared" si="2"/>
        <v>51.25</v>
      </c>
      <c r="AT13" s="432"/>
      <c r="AU13" s="2">
        <v>3.7</v>
      </c>
      <c r="AV13" s="133">
        <f t="shared" si="3"/>
        <v>3.774</v>
      </c>
      <c r="AW13" s="432"/>
      <c r="AX13" s="2">
        <v>2.4</v>
      </c>
      <c r="AY13" s="435">
        <f t="shared" si="4"/>
        <v>2.448</v>
      </c>
      <c r="AZ13" s="432"/>
      <c r="BA13" s="1">
        <v>235</v>
      </c>
      <c r="BB13" s="1">
        <v>2697</v>
      </c>
      <c r="BC13" s="133">
        <f t="shared" si="5"/>
        <v>674.25</v>
      </c>
      <c r="BD13" s="432"/>
      <c r="BE13" s="119">
        <v>237</v>
      </c>
      <c r="BF13" s="133">
        <f t="shared" si="6"/>
        <v>674.25</v>
      </c>
      <c r="BG13" s="432"/>
      <c r="BH13" s="2">
        <v>240</v>
      </c>
      <c r="BI13" s="133">
        <f t="shared" si="7"/>
        <v>674.25</v>
      </c>
      <c r="BJ13" s="432"/>
      <c r="BK13" s="115">
        <v>11</v>
      </c>
      <c r="BL13" s="133">
        <f t="shared" si="8"/>
        <v>674.25</v>
      </c>
      <c r="BM13" s="432"/>
      <c r="BN13" s="116"/>
      <c r="BO13" s="116"/>
      <c r="BP13" s="116"/>
      <c r="BQ13" s="116"/>
      <c r="BR13" s="116"/>
      <c r="BS13" s="116"/>
      <c r="BT13" s="117"/>
      <c r="BU13" s="116"/>
      <c r="BV13" s="118"/>
    </row>
    <row r="14" spans="1:74" ht="20.100000000000001" customHeight="1" thickTop="1" thickBot="1">
      <c r="B14" s="110">
        <v>10</v>
      </c>
      <c r="C14" s="7" t="s">
        <v>29</v>
      </c>
      <c r="D14" s="154">
        <v>3760</v>
      </c>
      <c r="E14" s="154">
        <v>3658</v>
      </c>
      <c r="F14" s="6">
        <v>150</v>
      </c>
      <c r="G14" s="154">
        <v>1459</v>
      </c>
      <c r="H14" s="6">
        <v>40</v>
      </c>
      <c r="I14" s="2">
        <v>155</v>
      </c>
      <c r="J14" s="111">
        <v>85</v>
      </c>
      <c r="K14" s="426"/>
      <c r="L14" s="425">
        <v>64</v>
      </c>
      <c r="M14" s="426"/>
      <c r="N14" s="111">
        <v>3</v>
      </c>
      <c r="O14" s="52"/>
      <c r="P14" s="2">
        <v>15</v>
      </c>
      <c r="Q14" s="423"/>
      <c r="R14" s="4">
        <v>15</v>
      </c>
      <c r="S14" s="423"/>
      <c r="T14" s="4">
        <v>15</v>
      </c>
      <c r="U14" s="24"/>
      <c r="V14" s="2">
        <v>60</v>
      </c>
      <c r="W14" s="24"/>
      <c r="X14" s="2">
        <v>30</v>
      </c>
      <c r="Y14" s="24"/>
      <c r="Z14" s="2">
        <v>9</v>
      </c>
      <c r="AA14" s="423"/>
      <c r="AB14" s="2">
        <v>30</v>
      </c>
      <c r="AC14" s="423"/>
      <c r="AD14" s="5">
        <v>450</v>
      </c>
      <c r="AE14" s="432"/>
      <c r="AF14" s="13">
        <v>180</v>
      </c>
      <c r="AG14" s="432"/>
      <c r="AH14" s="114">
        <v>9</v>
      </c>
      <c r="AI14" s="426"/>
      <c r="AJ14" s="1">
        <v>7</v>
      </c>
      <c r="AK14" s="133">
        <f t="shared" si="0"/>
        <v>1.4</v>
      </c>
      <c r="AL14" s="432"/>
      <c r="AM14" s="1">
        <v>7</v>
      </c>
      <c r="AN14" s="133">
        <f t="shared" si="1"/>
        <v>1.4</v>
      </c>
      <c r="AO14" s="432"/>
      <c r="AP14" s="2"/>
      <c r="AQ14" s="432"/>
      <c r="AR14" s="2">
        <v>155</v>
      </c>
      <c r="AS14" s="133">
        <f t="shared" si="2"/>
        <v>38.75</v>
      </c>
      <c r="AT14" s="432"/>
      <c r="AU14" s="2">
        <v>96.5</v>
      </c>
      <c r="AV14" s="133">
        <f t="shared" si="3"/>
        <v>98.43</v>
      </c>
      <c r="AW14" s="432"/>
      <c r="AX14" s="2">
        <v>1.4</v>
      </c>
      <c r="AY14" s="435">
        <f t="shared" si="4"/>
        <v>1.4279999999999999</v>
      </c>
      <c r="AZ14" s="432"/>
      <c r="BA14" s="1">
        <v>63</v>
      </c>
      <c r="BB14" s="1">
        <v>3335</v>
      </c>
      <c r="BC14" s="133">
        <f t="shared" si="5"/>
        <v>833.75</v>
      </c>
      <c r="BD14" s="432"/>
      <c r="BE14" s="114">
        <v>109</v>
      </c>
      <c r="BF14" s="133">
        <f t="shared" si="6"/>
        <v>833.75</v>
      </c>
      <c r="BG14" s="432"/>
      <c r="BH14" s="13">
        <v>121</v>
      </c>
      <c r="BI14" s="133">
        <f t="shared" si="7"/>
        <v>833.75</v>
      </c>
      <c r="BJ14" s="432"/>
      <c r="BK14" s="115">
        <v>77</v>
      </c>
      <c r="BL14" s="133">
        <f t="shared" si="8"/>
        <v>833.75</v>
      </c>
      <c r="BM14" s="432"/>
      <c r="BN14" s="116"/>
      <c r="BO14" s="116"/>
      <c r="BP14" s="116"/>
      <c r="BQ14" s="117"/>
      <c r="BR14" s="116"/>
      <c r="BS14" s="116"/>
      <c r="BT14" s="117"/>
      <c r="BU14" s="116"/>
      <c r="BV14" s="118"/>
    </row>
    <row r="15" spans="1:74" ht="20.100000000000001" customHeight="1" thickTop="1" thickBot="1">
      <c r="B15" s="120">
        <v>11</v>
      </c>
      <c r="C15" s="290" t="s">
        <v>30</v>
      </c>
      <c r="D15" s="157">
        <v>16325</v>
      </c>
      <c r="E15" s="12">
        <v>2511</v>
      </c>
      <c r="F15" s="12">
        <v>275</v>
      </c>
      <c r="G15" s="155">
        <v>12095</v>
      </c>
      <c r="H15" s="12">
        <v>40</v>
      </c>
      <c r="I15" s="420">
        <v>516</v>
      </c>
      <c r="J15" s="111">
        <v>210</v>
      </c>
      <c r="K15" s="426"/>
      <c r="L15" s="425">
        <v>121</v>
      </c>
      <c r="M15" s="426"/>
      <c r="N15" s="111">
        <v>6</v>
      </c>
      <c r="O15" s="52"/>
      <c r="P15" s="2">
        <v>15</v>
      </c>
      <c r="Q15" s="423"/>
      <c r="R15" s="4">
        <v>15</v>
      </c>
      <c r="S15" s="429"/>
      <c r="T15" s="4">
        <v>15</v>
      </c>
      <c r="U15" s="24"/>
      <c r="V15" s="2">
        <v>60</v>
      </c>
      <c r="W15" s="24"/>
      <c r="X15" s="2">
        <v>30</v>
      </c>
      <c r="Y15" s="24"/>
      <c r="Z15" s="2">
        <v>9</v>
      </c>
      <c r="AA15" s="423"/>
      <c r="AB15" s="2">
        <v>30</v>
      </c>
      <c r="AC15" s="423"/>
      <c r="AD15" s="5">
        <v>450</v>
      </c>
      <c r="AE15" s="432"/>
      <c r="AF15" s="13">
        <v>180</v>
      </c>
      <c r="AG15" s="432"/>
      <c r="AH15" s="114">
        <v>9</v>
      </c>
      <c r="AI15" s="426"/>
      <c r="AJ15" s="1">
        <v>27</v>
      </c>
      <c r="AK15" s="133">
        <f t="shared" si="0"/>
        <v>5.4</v>
      </c>
      <c r="AL15" s="432"/>
      <c r="AM15" s="1">
        <v>27</v>
      </c>
      <c r="AN15" s="133">
        <f t="shared" si="1"/>
        <v>5.4</v>
      </c>
      <c r="AO15" s="432"/>
      <c r="AP15" s="2"/>
      <c r="AQ15" s="432"/>
      <c r="AR15" s="420">
        <v>516</v>
      </c>
      <c r="AS15" s="133">
        <f t="shared" si="2"/>
        <v>129</v>
      </c>
      <c r="AT15" s="432"/>
      <c r="AU15" s="420">
        <v>11.7</v>
      </c>
      <c r="AV15" s="133">
        <f t="shared" si="3"/>
        <v>11.933999999999999</v>
      </c>
      <c r="AW15" s="432"/>
      <c r="AX15" s="420">
        <v>4.2</v>
      </c>
      <c r="AY15" s="435">
        <f t="shared" si="4"/>
        <v>4.2839999999999998</v>
      </c>
      <c r="AZ15" s="432"/>
      <c r="BA15" s="1">
        <v>3</v>
      </c>
      <c r="BB15" s="1">
        <v>12095</v>
      </c>
      <c r="BC15" s="133">
        <f t="shared" si="5"/>
        <v>3023.75</v>
      </c>
      <c r="BD15" s="432"/>
      <c r="BE15" s="114">
        <v>18</v>
      </c>
      <c r="BF15" s="133">
        <f t="shared" si="6"/>
        <v>3023.75</v>
      </c>
      <c r="BG15" s="432"/>
      <c r="BH15" s="13">
        <v>51</v>
      </c>
      <c r="BI15" s="133">
        <f t="shared" si="7"/>
        <v>3023.75</v>
      </c>
      <c r="BJ15" s="432"/>
      <c r="BK15" s="115">
        <v>23</v>
      </c>
      <c r="BL15" s="133">
        <f t="shared" si="8"/>
        <v>3023.75</v>
      </c>
      <c r="BM15" s="432"/>
      <c r="BN15" s="116"/>
      <c r="BO15" s="116"/>
      <c r="BP15" s="116"/>
      <c r="BQ15" s="117"/>
      <c r="BR15" s="116"/>
      <c r="BS15" s="116"/>
      <c r="BT15" s="118"/>
      <c r="BU15" s="116"/>
      <c r="BV15" s="118"/>
    </row>
    <row r="16" spans="1:74" ht="20.100000000000001" customHeight="1" thickTop="1" thickBot="1">
      <c r="B16" s="121">
        <v>12</v>
      </c>
      <c r="C16" s="122" t="s">
        <v>27</v>
      </c>
      <c r="D16" s="154">
        <v>8265</v>
      </c>
      <c r="E16" s="123">
        <v>1205</v>
      </c>
      <c r="F16" s="123">
        <v>108</v>
      </c>
      <c r="G16" s="156">
        <v>3401</v>
      </c>
      <c r="H16" s="123">
        <v>20</v>
      </c>
      <c r="I16" s="420">
        <v>281</v>
      </c>
      <c r="J16" s="125">
        <v>84</v>
      </c>
      <c r="K16" s="426"/>
      <c r="L16" s="425">
        <v>53</v>
      </c>
      <c r="M16" s="426"/>
      <c r="N16" s="125">
        <v>3</v>
      </c>
      <c r="O16" s="52"/>
      <c r="P16" s="2">
        <v>15</v>
      </c>
      <c r="Q16" s="423"/>
      <c r="R16" s="4">
        <v>15</v>
      </c>
      <c r="S16" s="430"/>
      <c r="T16" s="126">
        <v>5</v>
      </c>
      <c r="U16" s="431"/>
      <c r="V16" s="2">
        <v>60</v>
      </c>
      <c r="W16" s="431"/>
      <c r="X16" s="2">
        <v>30</v>
      </c>
      <c r="Y16" s="431"/>
      <c r="Z16" s="2">
        <v>9</v>
      </c>
      <c r="AA16" s="423"/>
      <c r="AB16" s="2">
        <v>30</v>
      </c>
      <c r="AC16" s="423"/>
      <c r="AD16" s="5">
        <v>450</v>
      </c>
      <c r="AE16" s="432"/>
      <c r="AF16" s="13">
        <v>180</v>
      </c>
      <c r="AG16" s="432"/>
      <c r="AH16" s="114">
        <v>9</v>
      </c>
      <c r="AI16" s="426"/>
      <c r="AJ16" s="113">
        <v>16</v>
      </c>
      <c r="AK16" s="133">
        <f t="shared" si="0"/>
        <v>3.2</v>
      </c>
      <c r="AL16" s="432"/>
      <c r="AM16" s="113">
        <v>16</v>
      </c>
      <c r="AN16" s="133">
        <f t="shared" si="1"/>
        <v>3.2</v>
      </c>
      <c r="AO16" s="432"/>
      <c r="AP16" s="124"/>
      <c r="AQ16" s="432"/>
      <c r="AR16" s="420">
        <v>281</v>
      </c>
      <c r="AS16" s="133">
        <f t="shared" si="2"/>
        <v>70.25</v>
      </c>
      <c r="AT16" s="432"/>
      <c r="AU16" s="420">
        <v>0.17</v>
      </c>
      <c r="AV16" s="133">
        <v>1</v>
      </c>
      <c r="AW16" s="432"/>
      <c r="AX16" s="420">
        <v>0.2</v>
      </c>
      <c r="AY16" s="435">
        <f t="shared" si="4"/>
        <v>0.20400000000000001</v>
      </c>
      <c r="AZ16" s="432"/>
      <c r="BA16" s="113">
        <v>26</v>
      </c>
      <c r="BB16" s="113">
        <v>3401</v>
      </c>
      <c r="BC16" s="133">
        <f t="shared" si="5"/>
        <v>850.25</v>
      </c>
      <c r="BD16" s="432"/>
      <c r="BE16" s="127">
        <v>26</v>
      </c>
      <c r="BF16" s="133">
        <f t="shared" si="6"/>
        <v>850.25</v>
      </c>
      <c r="BG16" s="432"/>
      <c r="BH16" s="124">
        <v>90</v>
      </c>
      <c r="BI16" s="133">
        <f t="shared" si="7"/>
        <v>850.25</v>
      </c>
      <c r="BJ16" s="432"/>
      <c r="BK16" s="112">
        <v>3</v>
      </c>
      <c r="BL16" s="133">
        <f t="shared" si="8"/>
        <v>850.25</v>
      </c>
      <c r="BM16" s="432"/>
      <c r="BN16" s="116"/>
      <c r="BO16" s="116"/>
      <c r="BP16" s="116"/>
      <c r="BQ16" s="117"/>
      <c r="BR16" s="116"/>
      <c r="BS16" s="116"/>
      <c r="BT16" s="117"/>
      <c r="BU16" s="116"/>
      <c r="BV16" s="118"/>
    </row>
    <row r="17" spans="2:31" s="37" customFormat="1">
      <c r="B17" s="128"/>
      <c r="C17" s="129" t="s">
        <v>189</v>
      </c>
      <c r="D17" s="557" t="s">
        <v>423</v>
      </c>
      <c r="E17" s="557"/>
      <c r="F17" s="557"/>
      <c r="G17" s="557"/>
      <c r="H17" s="557"/>
      <c r="I17" s="557"/>
      <c r="J17" s="557"/>
      <c r="K17" s="557"/>
      <c r="L17" s="557"/>
      <c r="M17" s="557"/>
      <c r="N17" s="557"/>
      <c r="O17" s="116"/>
      <c r="P17" s="116"/>
      <c r="Q17" s="116"/>
      <c r="R17" s="118"/>
      <c r="S17" s="118"/>
      <c r="T17" s="130"/>
      <c r="U17" s="130"/>
      <c r="V17" s="118"/>
      <c r="W17" s="118"/>
      <c r="X17" s="116"/>
      <c r="Y17" s="116"/>
      <c r="Z17" s="116"/>
      <c r="AA17" s="116"/>
      <c r="AB17" s="116"/>
      <c r="AC17" s="116"/>
      <c r="AD17" s="118"/>
      <c r="AE17" s="118"/>
    </row>
    <row r="18" spans="2:31" s="37" customFormat="1">
      <c r="B18" s="128"/>
      <c r="C18" s="129" t="s">
        <v>424</v>
      </c>
      <c r="D18" s="557" t="s">
        <v>425</v>
      </c>
      <c r="E18" s="557"/>
      <c r="F18" s="557"/>
      <c r="G18" s="557"/>
      <c r="H18" s="557"/>
      <c r="I18" s="557"/>
      <c r="J18" s="557"/>
      <c r="K18" s="557"/>
      <c r="L18" s="557"/>
      <c r="M18" s="557"/>
      <c r="N18" s="557"/>
      <c r="O18" s="116"/>
      <c r="P18" s="116"/>
      <c r="Q18" s="116"/>
      <c r="R18" s="118"/>
      <c r="S18" s="118"/>
      <c r="T18" s="130"/>
      <c r="U18" s="130"/>
      <c r="V18" s="118"/>
      <c r="W18" s="118"/>
      <c r="X18" s="116"/>
      <c r="Y18" s="116"/>
      <c r="Z18" s="116"/>
      <c r="AA18" s="116"/>
      <c r="AB18" s="116"/>
      <c r="AC18" s="116"/>
      <c r="AD18" s="118"/>
      <c r="AE18" s="118"/>
    </row>
    <row r="19" spans="2:31" s="26" customFormat="1"/>
    <row r="20" spans="2:31" s="26" customFormat="1"/>
    <row r="21" spans="2:31" s="26" customFormat="1"/>
    <row r="22" spans="2:31" s="26" customFormat="1"/>
    <row r="23" spans="2:31" s="26" customFormat="1"/>
    <row r="24" spans="2:31" s="26" customFormat="1"/>
    <row r="25" spans="2:31" s="26" customFormat="1"/>
    <row r="26" spans="2:31" s="26" customFormat="1"/>
    <row r="27" spans="2:31" s="26" customFormat="1"/>
    <row r="28" spans="2:31" s="26" customFormat="1"/>
  </sheetData>
  <mergeCells count="40">
    <mergeCell ref="D17:N17"/>
    <mergeCell ref="D18:N18"/>
    <mergeCell ref="AR3:AT3"/>
    <mergeCell ref="AU3:AW3"/>
    <mergeCell ref="AX3:AZ3"/>
    <mergeCell ref="H2:H4"/>
    <mergeCell ref="I2:I4"/>
    <mergeCell ref="BA3:BD3"/>
    <mergeCell ref="BE3:BG3"/>
    <mergeCell ref="AF3:AG3"/>
    <mergeCell ref="AH3:AI3"/>
    <mergeCell ref="AJ3:AL3"/>
    <mergeCell ref="AM3:AO3"/>
    <mergeCell ref="AP3:AQ3"/>
    <mergeCell ref="B1:Y1"/>
    <mergeCell ref="J2:Q2"/>
    <mergeCell ref="R2:AE2"/>
    <mergeCell ref="AF2:AI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B2:B4"/>
    <mergeCell ref="BH3:BJ3"/>
    <mergeCell ref="BK3:BM3"/>
    <mergeCell ref="BN3:BP3"/>
    <mergeCell ref="BQ3:BS3"/>
    <mergeCell ref="BT3:BV3"/>
    <mergeCell ref="C2:C4"/>
    <mergeCell ref="D2:D4"/>
    <mergeCell ref="E2:E4"/>
    <mergeCell ref="F2:F4"/>
    <mergeCell ref="G2:G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rightToLeft="1" workbookViewId="0">
      <selection activeCell="P12" sqref="P12"/>
    </sheetView>
  </sheetViews>
  <sheetFormatPr defaultRowHeight="50.25" customHeight="1"/>
  <cols>
    <col min="1" max="1" width="3.42578125" customWidth="1"/>
    <col min="4" max="4" width="7.5703125" customWidth="1"/>
    <col min="5" max="5" width="6" customWidth="1"/>
    <col min="6" max="6" width="6.140625" customWidth="1"/>
    <col min="7" max="7" width="5.42578125" customWidth="1"/>
    <col min="8" max="8" width="7.140625" customWidth="1"/>
    <col min="9" max="9" width="6.42578125" customWidth="1"/>
    <col min="10" max="10" width="5.42578125" customWidth="1"/>
    <col min="11" max="11" width="6.28515625" customWidth="1"/>
    <col min="12" max="12" width="5.85546875" customWidth="1"/>
    <col min="13" max="13" width="5.42578125" customWidth="1"/>
    <col min="14" max="14" width="7.28515625" customWidth="1"/>
    <col min="15" max="15" width="5.85546875" customWidth="1"/>
    <col min="16" max="17" width="14.5703125" customWidth="1"/>
  </cols>
  <sheetData>
    <row r="1" spans="1:24" ht="50.25" customHeight="1" thickBot="1">
      <c r="A1" s="168"/>
      <c r="B1" s="168"/>
      <c r="C1" s="168"/>
      <c r="D1" s="168"/>
      <c r="E1" s="168"/>
      <c r="F1" s="168"/>
      <c r="G1" s="168"/>
      <c r="H1" s="168" t="s">
        <v>221</v>
      </c>
      <c r="I1" s="168"/>
      <c r="J1" s="168"/>
      <c r="K1" s="168"/>
      <c r="L1" s="168"/>
      <c r="M1" s="168"/>
      <c r="N1" s="168"/>
      <c r="O1" s="168"/>
      <c r="P1" s="168"/>
      <c r="Q1" s="168"/>
    </row>
    <row r="2" spans="1:24" ht="50.25" customHeight="1" thickBot="1">
      <c r="A2" s="577" t="s">
        <v>0</v>
      </c>
      <c r="B2" s="580" t="s">
        <v>1</v>
      </c>
      <c r="C2" s="580" t="s">
        <v>100</v>
      </c>
      <c r="D2" s="581" t="s">
        <v>223</v>
      </c>
      <c r="E2" s="582"/>
      <c r="F2" s="582"/>
      <c r="G2" s="583"/>
      <c r="H2" s="582" t="s">
        <v>224</v>
      </c>
      <c r="I2" s="582"/>
      <c r="J2" s="582"/>
      <c r="K2" s="582"/>
      <c r="L2" s="573" t="s">
        <v>225</v>
      </c>
      <c r="M2" s="574"/>
      <c r="N2" s="574"/>
      <c r="O2" s="575"/>
      <c r="P2" s="561" t="s">
        <v>226</v>
      </c>
      <c r="Q2" s="564" t="s">
        <v>227</v>
      </c>
    </row>
    <row r="3" spans="1:24" ht="50.25" customHeight="1" thickTop="1">
      <c r="A3" s="578"/>
      <c r="B3" s="576"/>
      <c r="C3" s="576"/>
      <c r="D3" s="567" t="s">
        <v>12</v>
      </c>
      <c r="E3" s="567" t="s">
        <v>101</v>
      </c>
      <c r="F3" s="567" t="s">
        <v>13</v>
      </c>
      <c r="G3" s="569" t="s">
        <v>102</v>
      </c>
      <c r="H3" s="571" t="s">
        <v>12</v>
      </c>
      <c r="I3" s="567" t="s">
        <v>41</v>
      </c>
      <c r="J3" s="567" t="s">
        <v>13</v>
      </c>
      <c r="K3" s="567" t="s">
        <v>102</v>
      </c>
      <c r="L3" s="576" t="s">
        <v>12</v>
      </c>
      <c r="M3" s="576" t="s">
        <v>41</v>
      </c>
      <c r="N3" s="576" t="s">
        <v>13</v>
      </c>
      <c r="O3" s="576" t="s">
        <v>102</v>
      </c>
      <c r="P3" s="562"/>
      <c r="Q3" s="565"/>
      <c r="S3" s="53"/>
      <c r="T3" s="53"/>
      <c r="U3" s="53"/>
      <c r="V3" s="53"/>
      <c r="W3" s="53"/>
      <c r="X3" s="53"/>
    </row>
    <row r="4" spans="1:24" ht="50.25" customHeight="1" thickBot="1">
      <c r="A4" s="579"/>
      <c r="B4" s="568"/>
      <c r="C4" s="568"/>
      <c r="D4" s="568"/>
      <c r="E4" s="568"/>
      <c r="F4" s="568"/>
      <c r="G4" s="570"/>
      <c r="H4" s="572"/>
      <c r="I4" s="568"/>
      <c r="J4" s="568"/>
      <c r="K4" s="568"/>
      <c r="L4" s="568"/>
      <c r="M4" s="568"/>
      <c r="N4" s="568"/>
      <c r="O4" s="568"/>
      <c r="P4" s="563"/>
      <c r="Q4" s="566"/>
      <c r="S4" s="53"/>
      <c r="T4" s="53"/>
      <c r="U4" s="53"/>
      <c r="V4" s="53"/>
      <c r="W4" s="53"/>
      <c r="X4" s="53"/>
    </row>
    <row r="5" spans="1:24" ht="50.25" customHeight="1" thickBot="1">
      <c r="A5" s="55">
        <v>1</v>
      </c>
      <c r="B5" s="56" t="s">
        <v>2</v>
      </c>
      <c r="C5" s="54">
        <v>4038</v>
      </c>
      <c r="D5" s="54" t="s">
        <v>104</v>
      </c>
      <c r="E5" s="57">
        <v>1</v>
      </c>
      <c r="F5" s="57">
        <v>0.25</v>
      </c>
      <c r="G5" s="54"/>
      <c r="H5" s="54" t="s">
        <v>105</v>
      </c>
      <c r="I5" s="58">
        <v>0.26</v>
      </c>
      <c r="J5" s="54">
        <v>6.5</v>
      </c>
      <c r="K5" s="54"/>
      <c r="L5" s="54">
        <v>2.2000000000000002</v>
      </c>
      <c r="M5" s="57">
        <v>0.4</v>
      </c>
      <c r="N5" s="57">
        <v>0.1</v>
      </c>
      <c r="O5" s="59"/>
      <c r="P5" s="56" t="s">
        <v>222</v>
      </c>
      <c r="Q5" s="60" t="s">
        <v>103</v>
      </c>
    </row>
    <row r="6" spans="1:24" ht="50.25" customHeight="1" thickBot="1">
      <c r="A6" s="55">
        <v>2</v>
      </c>
      <c r="B6" s="56" t="s">
        <v>3</v>
      </c>
      <c r="C6" s="54">
        <v>4156</v>
      </c>
      <c r="D6" s="54" t="s">
        <v>106</v>
      </c>
      <c r="E6" s="57">
        <v>1</v>
      </c>
      <c r="F6" s="57">
        <v>0.25</v>
      </c>
      <c r="G6" s="54"/>
      <c r="H6" s="54" t="s">
        <v>107</v>
      </c>
      <c r="I6" s="58">
        <v>0.26</v>
      </c>
      <c r="J6" s="54">
        <v>6.5</v>
      </c>
      <c r="K6" s="54"/>
      <c r="L6" s="54">
        <v>3.9</v>
      </c>
      <c r="M6" s="57">
        <v>0.4</v>
      </c>
      <c r="N6" s="57">
        <v>0.1</v>
      </c>
      <c r="O6" s="59"/>
      <c r="P6" s="56" t="s">
        <v>222</v>
      </c>
      <c r="Q6" s="60" t="s">
        <v>103</v>
      </c>
    </row>
    <row r="7" spans="1:24" ht="50.25" customHeight="1" thickBot="1">
      <c r="A7" s="55">
        <v>3</v>
      </c>
      <c r="B7" s="56" t="s">
        <v>4</v>
      </c>
      <c r="C7" s="54">
        <v>7298</v>
      </c>
      <c r="D7" s="54" t="s">
        <v>108</v>
      </c>
      <c r="E7" s="57">
        <v>1</v>
      </c>
      <c r="F7" s="57">
        <v>0.25</v>
      </c>
      <c r="G7" s="54"/>
      <c r="H7" s="54" t="s">
        <v>109</v>
      </c>
      <c r="I7" s="58">
        <v>0.26</v>
      </c>
      <c r="J7" s="54">
        <v>6.5</v>
      </c>
      <c r="K7" s="54"/>
      <c r="L7" s="54">
        <v>1</v>
      </c>
      <c r="M7" s="57">
        <v>0.4</v>
      </c>
      <c r="N7" s="57">
        <v>0.1</v>
      </c>
      <c r="O7" s="59"/>
      <c r="P7" s="56" t="s">
        <v>222</v>
      </c>
      <c r="Q7" s="60" t="s">
        <v>103</v>
      </c>
    </row>
    <row r="8" spans="1:24" ht="50.25" customHeight="1" thickBot="1">
      <c r="A8" s="55">
        <v>4</v>
      </c>
      <c r="B8" s="56" t="s">
        <v>5</v>
      </c>
      <c r="C8" s="54">
        <v>7089</v>
      </c>
      <c r="D8" s="54" t="s">
        <v>110</v>
      </c>
      <c r="E8" s="57">
        <v>1</v>
      </c>
      <c r="F8" s="57">
        <v>0.25</v>
      </c>
      <c r="G8" s="54"/>
      <c r="H8" s="54" t="s">
        <v>111</v>
      </c>
      <c r="I8" s="58">
        <v>0.26</v>
      </c>
      <c r="J8" s="54">
        <v>6.5</v>
      </c>
      <c r="K8" s="54"/>
      <c r="L8" s="54">
        <v>1</v>
      </c>
      <c r="M8" s="57">
        <v>0.4</v>
      </c>
      <c r="N8" s="57">
        <v>0.1</v>
      </c>
      <c r="O8" s="59"/>
      <c r="P8" s="56" t="s">
        <v>222</v>
      </c>
      <c r="Q8" s="60" t="s">
        <v>103</v>
      </c>
    </row>
    <row r="9" spans="1:24" ht="50.25" customHeight="1" thickBot="1">
      <c r="A9" s="55">
        <v>5</v>
      </c>
      <c r="B9" s="56" t="s">
        <v>112</v>
      </c>
      <c r="C9" s="54">
        <v>2333</v>
      </c>
      <c r="D9" s="54" t="s">
        <v>113</v>
      </c>
      <c r="E9" s="57">
        <v>1</v>
      </c>
      <c r="F9" s="57">
        <v>0.25</v>
      </c>
      <c r="G9" s="54"/>
      <c r="H9" s="54" t="s">
        <v>114</v>
      </c>
      <c r="I9" s="58">
        <v>0.26</v>
      </c>
      <c r="J9" s="54">
        <v>6.5</v>
      </c>
      <c r="K9" s="54"/>
      <c r="L9" s="54">
        <v>1.8</v>
      </c>
      <c r="M9" s="57">
        <v>0.4</v>
      </c>
      <c r="N9" s="57">
        <v>0.1</v>
      </c>
      <c r="O9" s="59"/>
      <c r="P9" s="56" t="s">
        <v>222</v>
      </c>
      <c r="Q9" s="60" t="s">
        <v>103</v>
      </c>
    </row>
    <row r="10" spans="1:24" ht="50.25" customHeight="1" thickBot="1">
      <c r="A10" s="55">
        <v>6</v>
      </c>
      <c r="B10" s="56" t="s">
        <v>115</v>
      </c>
      <c r="C10" s="54">
        <v>7935</v>
      </c>
      <c r="D10" s="54" t="s">
        <v>116</v>
      </c>
      <c r="E10" s="57">
        <v>1</v>
      </c>
      <c r="F10" s="57">
        <v>0.25</v>
      </c>
      <c r="G10" s="54"/>
      <c r="H10" s="54" t="s">
        <v>117</v>
      </c>
      <c r="I10" s="58">
        <v>0.26</v>
      </c>
      <c r="J10" s="54">
        <v>6.5</v>
      </c>
      <c r="K10" s="54"/>
      <c r="L10" s="54">
        <v>3.8</v>
      </c>
      <c r="M10" s="57">
        <v>0.4</v>
      </c>
      <c r="N10" s="57">
        <v>0.1</v>
      </c>
      <c r="O10" s="59"/>
      <c r="P10" s="56" t="s">
        <v>222</v>
      </c>
      <c r="Q10" s="60" t="s">
        <v>103</v>
      </c>
    </row>
    <row r="11" spans="1:24" ht="50.25" customHeight="1" thickBot="1">
      <c r="A11" s="55">
        <v>7</v>
      </c>
      <c r="B11" s="56" t="s">
        <v>8</v>
      </c>
      <c r="C11" s="54">
        <v>7193</v>
      </c>
      <c r="D11" s="54" t="s">
        <v>118</v>
      </c>
      <c r="E11" s="57">
        <v>1</v>
      </c>
      <c r="F11" s="57">
        <v>0.25</v>
      </c>
      <c r="G11" s="54"/>
      <c r="H11" s="54" t="s">
        <v>119</v>
      </c>
      <c r="I11" s="58">
        <v>0.26</v>
      </c>
      <c r="J11" s="54">
        <v>6.5</v>
      </c>
      <c r="K11" s="54"/>
      <c r="L11" s="54">
        <v>2.5</v>
      </c>
      <c r="M11" s="57">
        <v>0.4</v>
      </c>
      <c r="N11" s="57">
        <v>0.1</v>
      </c>
      <c r="O11" s="59"/>
      <c r="P11" s="56" t="s">
        <v>222</v>
      </c>
      <c r="Q11" s="60" t="s">
        <v>103</v>
      </c>
    </row>
    <row r="12" spans="1:24" ht="50.25" customHeight="1" thickBot="1">
      <c r="A12" s="55">
        <v>8</v>
      </c>
      <c r="B12" s="56" t="s">
        <v>9</v>
      </c>
      <c r="C12" s="54">
        <v>5256</v>
      </c>
      <c r="D12" s="58">
        <v>0.4</v>
      </c>
      <c r="E12" s="57">
        <v>1</v>
      </c>
      <c r="F12" s="57">
        <v>0.25</v>
      </c>
      <c r="G12" s="54"/>
      <c r="H12" s="54" t="s">
        <v>120</v>
      </c>
      <c r="I12" s="58">
        <v>0.26</v>
      </c>
      <c r="J12" s="54">
        <v>6.5</v>
      </c>
      <c r="K12" s="54"/>
      <c r="L12" s="54">
        <v>2</v>
      </c>
      <c r="M12" s="57">
        <v>0.4</v>
      </c>
      <c r="N12" s="57">
        <v>0.1</v>
      </c>
      <c r="O12" s="59"/>
      <c r="P12" s="56" t="s">
        <v>222</v>
      </c>
      <c r="Q12" s="60" t="s">
        <v>103</v>
      </c>
    </row>
    <row r="13" spans="1:24" ht="50.25" customHeight="1" thickBot="1">
      <c r="A13" s="55">
        <v>9</v>
      </c>
      <c r="B13" s="56" t="s">
        <v>27</v>
      </c>
      <c r="C13" s="54">
        <v>5607</v>
      </c>
      <c r="D13" s="54" t="s">
        <v>121</v>
      </c>
      <c r="E13" s="57">
        <v>1</v>
      </c>
      <c r="F13" s="57">
        <v>0.25</v>
      </c>
      <c r="G13" s="54"/>
      <c r="H13" s="54">
        <v>220.17</v>
      </c>
      <c r="I13" s="58">
        <v>0.26</v>
      </c>
      <c r="J13" s="54">
        <v>6.5</v>
      </c>
      <c r="K13" s="54"/>
      <c r="L13" s="54">
        <v>2.5</v>
      </c>
      <c r="M13" s="57">
        <v>0.4</v>
      </c>
      <c r="N13" s="57">
        <v>0.1</v>
      </c>
      <c r="O13" s="59"/>
      <c r="P13" s="56" t="s">
        <v>222</v>
      </c>
      <c r="Q13" s="60" t="s">
        <v>103</v>
      </c>
    </row>
    <row r="14" spans="1:24" ht="50.25" customHeight="1" thickBot="1">
      <c r="A14" s="55">
        <v>10</v>
      </c>
      <c r="B14" s="56" t="s">
        <v>28</v>
      </c>
      <c r="C14" s="54">
        <v>5727</v>
      </c>
      <c r="D14" s="54" t="s">
        <v>122</v>
      </c>
      <c r="E14" s="57">
        <v>1</v>
      </c>
      <c r="F14" s="57">
        <v>0.25</v>
      </c>
      <c r="G14" s="54"/>
      <c r="H14" s="54">
        <v>43.26</v>
      </c>
      <c r="I14" s="58">
        <v>0.26</v>
      </c>
      <c r="J14" s="54">
        <v>6.5</v>
      </c>
      <c r="K14" s="54"/>
      <c r="L14" s="54">
        <v>2.4</v>
      </c>
      <c r="M14" s="57">
        <v>0.4</v>
      </c>
      <c r="N14" s="57">
        <v>0.1</v>
      </c>
      <c r="O14" s="59"/>
      <c r="P14" s="56" t="s">
        <v>222</v>
      </c>
      <c r="Q14" s="60" t="s">
        <v>103</v>
      </c>
    </row>
    <row r="15" spans="1:24" ht="50.25" customHeight="1" thickBot="1">
      <c r="A15" s="55">
        <v>11</v>
      </c>
      <c r="B15" s="56" t="s">
        <v>29</v>
      </c>
      <c r="C15" s="54">
        <v>2693</v>
      </c>
      <c r="D15" s="54" t="s">
        <v>123</v>
      </c>
      <c r="E15" s="57">
        <v>1</v>
      </c>
      <c r="F15" s="57">
        <v>0.25</v>
      </c>
      <c r="G15" s="54"/>
      <c r="H15" s="54">
        <v>44.37</v>
      </c>
      <c r="I15" s="58">
        <v>0.26</v>
      </c>
      <c r="J15" s="54">
        <v>6.5</v>
      </c>
      <c r="K15" s="54"/>
      <c r="L15" s="54">
        <v>2.7</v>
      </c>
      <c r="M15" s="57">
        <v>0.4</v>
      </c>
      <c r="N15" s="57">
        <v>0.1</v>
      </c>
      <c r="O15" s="59"/>
      <c r="P15" s="56" t="s">
        <v>222</v>
      </c>
      <c r="Q15" s="60" t="s">
        <v>103</v>
      </c>
    </row>
    <row r="16" spans="1:24" ht="50.25" customHeight="1" thickBot="1">
      <c r="A16" s="55">
        <v>12</v>
      </c>
      <c r="B16" s="56" t="s">
        <v>30</v>
      </c>
      <c r="C16" s="54">
        <v>11157</v>
      </c>
      <c r="D16" s="54" t="s">
        <v>124</v>
      </c>
      <c r="E16" s="57">
        <v>1</v>
      </c>
      <c r="F16" s="57">
        <v>0.25</v>
      </c>
      <c r="G16" s="54"/>
      <c r="H16" s="54">
        <v>46.08</v>
      </c>
      <c r="I16" s="58">
        <v>0.26</v>
      </c>
      <c r="J16" s="54">
        <v>6.5</v>
      </c>
      <c r="K16" s="54"/>
      <c r="L16" s="54">
        <v>1.9</v>
      </c>
      <c r="M16" s="57">
        <v>0.4</v>
      </c>
      <c r="N16" s="57">
        <v>0.1</v>
      </c>
      <c r="O16" s="59"/>
      <c r="P16" s="56" t="s">
        <v>222</v>
      </c>
      <c r="Q16" s="60" t="s">
        <v>103</v>
      </c>
    </row>
    <row r="17" spans="12:16" ht="50.25" customHeight="1">
      <c r="L17" s="559" t="s">
        <v>199</v>
      </c>
      <c r="M17" s="559"/>
      <c r="N17" s="559"/>
      <c r="O17" s="559"/>
      <c r="P17" s="559"/>
    </row>
    <row r="18" spans="12:16" ht="50.25" customHeight="1">
      <c r="L18" s="560" t="s">
        <v>198</v>
      </c>
      <c r="M18" s="560"/>
      <c r="N18" s="560"/>
      <c r="O18" s="560"/>
      <c r="P18" s="560"/>
    </row>
  </sheetData>
  <mergeCells count="22">
    <mergeCell ref="O3:O4"/>
    <mergeCell ref="A2:A4"/>
    <mergeCell ref="B2:B4"/>
    <mergeCell ref="C2:C4"/>
    <mergeCell ref="D2:G2"/>
    <mergeCell ref="H2:K2"/>
    <mergeCell ref="L17:P17"/>
    <mergeCell ref="L18:P18"/>
    <mergeCell ref="P2:P4"/>
    <mergeCell ref="Q2:Q4"/>
    <mergeCell ref="D3:D4"/>
    <mergeCell ref="E3:E4"/>
    <mergeCell ref="F3:F4"/>
    <mergeCell ref="G3:G4"/>
    <mergeCell ref="H3:H4"/>
    <mergeCell ref="I3:I4"/>
    <mergeCell ref="J3:J4"/>
    <mergeCell ref="K3:K4"/>
    <mergeCell ref="L2:O2"/>
    <mergeCell ref="L3:L4"/>
    <mergeCell ref="M3:M4"/>
    <mergeCell ref="N3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"/>
  <sheetViews>
    <sheetView rightToLeft="1" topLeftCell="A4" zoomScale="70" zoomScaleNormal="70" workbookViewId="0">
      <selection activeCell="K17" sqref="K17"/>
    </sheetView>
  </sheetViews>
  <sheetFormatPr defaultRowHeight="15"/>
  <cols>
    <col min="1" max="1" width="9.7109375" customWidth="1"/>
    <col min="2" max="2" width="13.28515625" customWidth="1"/>
    <col min="3" max="3" width="11.42578125" customWidth="1"/>
    <col min="4" max="5" width="18.5703125" customWidth="1"/>
    <col min="6" max="6" width="12.5703125" style="161" customWidth="1"/>
    <col min="7" max="7" width="11.5703125" customWidth="1"/>
    <col min="8" max="8" width="12.5703125" customWidth="1"/>
    <col min="9" max="9" width="14.140625" customWidth="1"/>
    <col min="10" max="10" width="12.28515625" customWidth="1"/>
    <col min="12" max="12" width="17.140625" customWidth="1"/>
    <col min="13" max="13" width="24" customWidth="1"/>
    <col min="14" max="14" width="22.42578125" customWidth="1"/>
  </cols>
  <sheetData>
    <row r="2" spans="2:14" ht="230.25" customHeight="1">
      <c r="B2" s="61"/>
      <c r="C2" s="158" t="s">
        <v>215</v>
      </c>
      <c r="D2" s="158" t="s">
        <v>216</v>
      </c>
      <c r="E2" s="159" t="s">
        <v>217</v>
      </c>
      <c r="F2" s="162" t="s">
        <v>218</v>
      </c>
      <c r="G2" s="158" t="s">
        <v>219</v>
      </c>
      <c r="H2" s="158" t="s">
        <v>125</v>
      </c>
      <c r="I2" s="165" t="s">
        <v>217</v>
      </c>
      <c r="J2" s="158" t="s">
        <v>220</v>
      </c>
      <c r="K2" s="158" t="s">
        <v>125</v>
      </c>
      <c r="L2" s="165" t="s">
        <v>217</v>
      </c>
      <c r="M2" s="264" t="s">
        <v>297</v>
      </c>
      <c r="N2" s="265" t="s">
        <v>298</v>
      </c>
    </row>
    <row r="3" spans="2:14" ht="24">
      <c r="B3" s="64" t="s">
        <v>2</v>
      </c>
      <c r="C3" s="65">
        <v>130</v>
      </c>
      <c r="D3" s="66">
        <v>27</v>
      </c>
      <c r="E3" s="160">
        <f t="shared" ref="E3:E14" si="0">C3*90/100/2</f>
        <v>58.5</v>
      </c>
      <c r="F3" s="164"/>
      <c r="G3" s="65">
        <v>228</v>
      </c>
      <c r="H3" s="66">
        <v>91</v>
      </c>
      <c r="I3" s="166">
        <f>G3*80/100/2</f>
        <v>91.2</v>
      </c>
      <c r="J3" s="65">
        <v>454</v>
      </c>
      <c r="K3" s="66">
        <v>270</v>
      </c>
      <c r="L3" s="167">
        <f>J3*90/100/4</f>
        <v>102.15</v>
      </c>
      <c r="M3" s="63" t="s">
        <v>299</v>
      </c>
      <c r="N3" s="265" t="s">
        <v>300</v>
      </c>
    </row>
    <row r="4" spans="2:14" ht="24">
      <c r="B4" s="67" t="s">
        <v>112</v>
      </c>
      <c r="C4" s="65">
        <v>136</v>
      </c>
      <c r="D4" s="65">
        <v>81</v>
      </c>
      <c r="E4" s="160">
        <f t="shared" si="0"/>
        <v>61.2</v>
      </c>
      <c r="F4" s="163"/>
      <c r="G4" s="65">
        <v>225</v>
      </c>
      <c r="H4" s="65">
        <v>31</v>
      </c>
      <c r="I4" s="166">
        <f t="shared" ref="I4:I14" si="1">G4*80/100/2</f>
        <v>90</v>
      </c>
      <c r="J4" s="65">
        <v>480</v>
      </c>
      <c r="K4" s="65">
        <v>393</v>
      </c>
      <c r="L4" s="167">
        <f t="shared" ref="L4:L14" si="2">J4*90/100/4</f>
        <v>108</v>
      </c>
      <c r="M4" s="63" t="s">
        <v>301</v>
      </c>
      <c r="N4" s="265" t="s">
        <v>300</v>
      </c>
    </row>
    <row r="5" spans="2:14" ht="24">
      <c r="B5" s="62" t="s">
        <v>126</v>
      </c>
      <c r="C5" s="65">
        <v>442</v>
      </c>
      <c r="D5" s="65">
        <v>77</v>
      </c>
      <c r="E5" s="160">
        <f t="shared" si="0"/>
        <v>198.9</v>
      </c>
      <c r="F5" s="163"/>
      <c r="G5" s="65">
        <v>705</v>
      </c>
      <c r="H5" s="65">
        <v>5</v>
      </c>
      <c r="I5" s="166">
        <f t="shared" si="1"/>
        <v>282</v>
      </c>
      <c r="J5" s="65">
        <v>1479</v>
      </c>
      <c r="K5" s="65">
        <v>226</v>
      </c>
      <c r="L5" s="167">
        <f t="shared" si="2"/>
        <v>332.77499999999998</v>
      </c>
      <c r="M5" s="63" t="s">
        <v>299</v>
      </c>
      <c r="N5" s="265" t="s">
        <v>300</v>
      </c>
    </row>
    <row r="6" spans="2:14" ht="24">
      <c r="B6" s="62" t="s">
        <v>127</v>
      </c>
      <c r="C6" s="65">
        <v>333</v>
      </c>
      <c r="D6" s="65">
        <v>91</v>
      </c>
      <c r="E6" s="160">
        <f t="shared" si="0"/>
        <v>149.85</v>
      </c>
      <c r="F6" s="163"/>
      <c r="G6" s="65">
        <v>418</v>
      </c>
      <c r="H6" s="65">
        <v>10</v>
      </c>
      <c r="I6" s="166">
        <f t="shared" si="1"/>
        <v>167.2</v>
      </c>
      <c r="J6" s="65">
        <v>1301</v>
      </c>
      <c r="K6" s="65">
        <v>1252</v>
      </c>
      <c r="L6" s="167">
        <f t="shared" si="2"/>
        <v>292.72500000000002</v>
      </c>
      <c r="M6" s="63" t="s">
        <v>301</v>
      </c>
      <c r="N6" s="265" t="s">
        <v>300</v>
      </c>
    </row>
    <row r="7" spans="2:14" ht="24">
      <c r="B7" s="62" t="s">
        <v>128</v>
      </c>
      <c r="C7" s="65">
        <v>496</v>
      </c>
      <c r="D7" s="65">
        <v>125</v>
      </c>
      <c r="E7" s="160">
        <f t="shared" si="0"/>
        <v>223.2</v>
      </c>
      <c r="F7" s="163"/>
      <c r="G7" s="65">
        <v>912</v>
      </c>
      <c r="H7" s="65">
        <v>153</v>
      </c>
      <c r="I7" s="166">
        <f t="shared" si="1"/>
        <v>364.8</v>
      </c>
      <c r="J7" s="65">
        <v>1840</v>
      </c>
      <c r="K7" s="65">
        <v>1427</v>
      </c>
      <c r="L7" s="167">
        <f t="shared" si="2"/>
        <v>414</v>
      </c>
      <c r="M7" s="63">
        <v>0</v>
      </c>
      <c r="N7" s="265" t="s">
        <v>300</v>
      </c>
    </row>
    <row r="8" spans="2:14" ht="24">
      <c r="B8" s="67" t="s">
        <v>129</v>
      </c>
      <c r="C8" s="65">
        <v>211</v>
      </c>
      <c r="D8" s="65">
        <v>28</v>
      </c>
      <c r="E8" s="160">
        <f t="shared" si="0"/>
        <v>94.95</v>
      </c>
      <c r="F8" s="163"/>
      <c r="G8" s="65">
        <v>407</v>
      </c>
      <c r="H8" s="65">
        <v>56</v>
      </c>
      <c r="I8" s="166">
        <f t="shared" si="1"/>
        <v>162.80000000000001</v>
      </c>
      <c r="J8" s="65">
        <v>801</v>
      </c>
      <c r="K8" s="65">
        <v>646</v>
      </c>
      <c r="L8" s="167">
        <f t="shared" si="2"/>
        <v>180.22499999999999</v>
      </c>
      <c r="M8" s="63" t="s">
        <v>302</v>
      </c>
      <c r="N8" s="265" t="s">
        <v>300</v>
      </c>
    </row>
    <row r="9" spans="2:14" ht="24">
      <c r="B9" s="67" t="s">
        <v>64</v>
      </c>
      <c r="C9" s="65">
        <v>513</v>
      </c>
      <c r="D9" s="65">
        <v>41</v>
      </c>
      <c r="E9" s="160">
        <f t="shared" si="0"/>
        <v>230.85</v>
      </c>
      <c r="F9" s="163"/>
      <c r="G9" s="65">
        <v>601</v>
      </c>
      <c r="H9" s="65">
        <v>13</v>
      </c>
      <c r="I9" s="166">
        <f t="shared" si="1"/>
        <v>240.4</v>
      </c>
      <c r="J9" s="65">
        <v>1153</v>
      </c>
      <c r="K9" s="65">
        <v>1010</v>
      </c>
      <c r="L9" s="167">
        <f t="shared" si="2"/>
        <v>259.42500000000001</v>
      </c>
      <c r="M9" s="63">
        <v>0</v>
      </c>
      <c r="N9" s="265" t="s">
        <v>300</v>
      </c>
    </row>
    <row r="10" spans="2:14" ht="24">
      <c r="B10" s="62" t="s">
        <v>130</v>
      </c>
      <c r="C10" s="68">
        <v>441</v>
      </c>
      <c r="D10" s="68">
        <v>0</v>
      </c>
      <c r="E10" s="160">
        <f t="shared" si="0"/>
        <v>198.45</v>
      </c>
      <c r="F10" s="163"/>
      <c r="G10" s="65">
        <v>748</v>
      </c>
      <c r="H10" s="65">
        <v>62</v>
      </c>
      <c r="I10" s="166">
        <f t="shared" si="1"/>
        <v>299.2</v>
      </c>
      <c r="J10" s="65">
        <v>1545</v>
      </c>
      <c r="K10" s="65">
        <v>599</v>
      </c>
      <c r="L10" s="167">
        <f t="shared" si="2"/>
        <v>347.625</v>
      </c>
      <c r="M10" s="63">
        <v>0</v>
      </c>
      <c r="N10" s="265" t="s">
        <v>300</v>
      </c>
    </row>
    <row r="11" spans="2:14" ht="24">
      <c r="B11" s="62" t="s">
        <v>28</v>
      </c>
      <c r="C11" s="65">
        <v>353</v>
      </c>
      <c r="D11" s="65">
        <v>154</v>
      </c>
      <c r="E11" s="160">
        <f t="shared" si="0"/>
        <v>158.85</v>
      </c>
      <c r="F11" s="163"/>
      <c r="G11" s="65">
        <v>556</v>
      </c>
      <c r="H11" s="65">
        <v>8</v>
      </c>
      <c r="I11" s="166">
        <f t="shared" si="1"/>
        <v>222.4</v>
      </c>
      <c r="J11" s="65">
        <v>1210</v>
      </c>
      <c r="K11" s="65">
        <v>785</v>
      </c>
      <c r="L11" s="167">
        <f t="shared" si="2"/>
        <v>272.25</v>
      </c>
    </row>
    <row r="12" spans="2:14" ht="24">
      <c r="B12" s="62" t="s">
        <v>29</v>
      </c>
      <c r="C12" s="65">
        <v>143</v>
      </c>
      <c r="D12" s="65">
        <v>60</v>
      </c>
      <c r="E12" s="160">
        <f t="shared" si="0"/>
        <v>64.349999999999994</v>
      </c>
      <c r="F12" s="163"/>
      <c r="G12" s="65">
        <v>184</v>
      </c>
      <c r="H12" s="65">
        <v>11</v>
      </c>
      <c r="I12" s="166">
        <f t="shared" si="1"/>
        <v>73.599999999999994</v>
      </c>
      <c r="J12" s="65">
        <v>1090</v>
      </c>
      <c r="K12" s="65">
        <v>1002</v>
      </c>
      <c r="L12" s="167">
        <f t="shared" si="2"/>
        <v>245.25</v>
      </c>
    </row>
    <row r="13" spans="2:14" ht="24">
      <c r="B13" s="62" t="s">
        <v>30</v>
      </c>
      <c r="C13" s="65">
        <v>585</v>
      </c>
      <c r="D13" s="65">
        <v>137</v>
      </c>
      <c r="E13" s="160">
        <f t="shared" si="0"/>
        <v>263.25</v>
      </c>
      <c r="F13" s="163"/>
      <c r="G13" s="65">
        <v>749</v>
      </c>
      <c r="H13" s="65">
        <v>10</v>
      </c>
      <c r="I13" s="166">
        <f t="shared" si="1"/>
        <v>299.60000000000002</v>
      </c>
      <c r="J13" s="65">
        <v>1683</v>
      </c>
      <c r="K13" s="65">
        <v>1360</v>
      </c>
      <c r="L13" s="167">
        <f t="shared" si="2"/>
        <v>378.67500000000001</v>
      </c>
    </row>
    <row r="14" spans="2:14" ht="24">
      <c r="B14" s="62" t="s">
        <v>131</v>
      </c>
      <c r="C14" s="65">
        <v>282</v>
      </c>
      <c r="D14" s="65">
        <v>0</v>
      </c>
      <c r="E14" s="160">
        <f t="shared" si="0"/>
        <v>126.9</v>
      </c>
      <c r="F14" s="163"/>
      <c r="G14" s="65">
        <v>404</v>
      </c>
      <c r="H14" s="65">
        <v>2</v>
      </c>
      <c r="I14" s="166">
        <f t="shared" si="1"/>
        <v>161.6</v>
      </c>
      <c r="J14" s="65">
        <v>1018</v>
      </c>
      <c r="K14" s="65">
        <v>586</v>
      </c>
      <c r="L14" s="167">
        <f t="shared" si="2"/>
        <v>229.05</v>
      </c>
    </row>
    <row r="16" spans="2:14" ht="25.5">
      <c r="B16" s="584" t="s">
        <v>470</v>
      </c>
      <c r="C16" s="584"/>
      <c r="D16" s="584"/>
      <c r="E16" s="584"/>
      <c r="F16" s="584"/>
      <c r="G16" s="584"/>
      <c r="H16" s="584"/>
      <c r="I16" s="584"/>
      <c r="J16" s="584"/>
    </row>
    <row r="17" spans="2:10" ht="25.5">
      <c r="B17" s="444"/>
      <c r="C17" s="444"/>
      <c r="D17" s="584" t="s">
        <v>303</v>
      </c>
      <c r="E17" s="584"/>
      <c r="F17" s="584"/>
      <c r="G17" s="584"/>
      <c r="H17" s="584"/>
      <c r="I17" s="444"/>
      <c r="J17" s="444"/>
    </row>
  </sheetData>
  <mergeCells count="2">
    <mergeCell ref="B16:J16"/>
    <mergeCell ref="D17:H1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rightToLeft="1" workbookViewId="0">
      <selection activeCell="F10" sqref="F10"/>
    </sheetView>
  </sheetViews>
  <sheetFormatPr defaultRowHeight="15"/>
  <cols>
    <col min="1" max="1" width="4.7109375" customWidth="1"/>
    <col min="2" max="2" width="14.42578125" customWidth="1"/>
    <col min="3" max="3" width="14.140625" customWidth="1"/>
    <col min="4" max="4" width="12.42578125" customWidth="1"/>
    <col min="5" max="5" width="12.5703125" customWidth="1"/>
    <col min="6" max="6" width="12.140625" customWidth="1"/>
    <col min="7" max="7" width="15.140625" customWidth="1"/>
    <col min="8" max="8" width="14.5703125" customWidth="1"/>
    <col min="9" max="9" width="12.5703125" customWidth="1"/>
  </cols>
  <sheetData>
    <row r="2" spans="1:14" ht="20.25">
      <c r="A2" s="173"/>
      <c r="B2" s="174"/>
      <c r="C2" s="174"/>
      <c r="D2" s="174"/>
      <c r="E2" s="174"/>
      <c r="F2" s="174"/>
      <c r="G2" s="173" t="s">
        <v>228</v>
      </c>
      <c r="H2" s="174"/>
      <c r="I2" s="174"/>
      <c r="J2" s="174"/>
      <c r="K2" s="174"/>
      <c r="L2" s="174"/>
      <c r="M2" s="174"/>
      <c r="N2" s="174"/>
    </row>
    <row r="3" spans="1:14" ht="20.25" customHeight="1">
      <c r="A3" s="585" t="s">
        <v>0</v>
      </c>
      <c r="B3" s="585" t="s">
        <v>229</v>
      </c>
      <c r="C3" s="586"/>
      <c r="D3" s="586"/>
      <c r="E3" s="585" t="s">
        <v>230</v>
      </c>
      <c r="F3" s="585"/>
      <c r="G3" s="585"/>
      <c r="H3" s="585"/>
      <c r="I3" s="585" t="s">
        <v>231</v>
      </c>
    </row>
    <row r="4" spans="1:14">
      <c r="A4" s="585"/>
      <c r="B4" s="585"/>
      <c r="C4" s="586"/>
      <c r="D4" s="586"/>
      <c r="E4" s="587" t="s">
        <v>232</v>
      </c>
      <c r="F4" s="587"/>
      <c r="G4" s="587"/>
      <c r="H4" s="587"/>
      <c r="I4" s="585"/>
    </row>
    <row r="5" spans="1:14" ht="56.25">
      <c r="A5" s="585"/>
      <c r="B5" s="585"/>
      <c r="C5" s="175" t="s">
        <v>233</v>
      </c>
      <c r="D5" s="175" t="s">
        <v>234</v>
      </c>
      <c r="E5" s="176" t="s">
        <v>235</v>
      </c>
      <c r="F5" s="175" t="s">
        <v>236</v>
      </c>
      <c r="G5" s="176" t="s">
        <v>237</v>
      </c>
      <c r="H5" s="175" t="s">
        <v>238</v>
      </c>
      <c r="I5" s="585"/>
    </row>
    <row r="6" spans="1:14" ht="18.75">
      <c r="A6" s="175">
        <v>1</v>
      </c>
      <c r="B6" s="175" t="s">
        <v>239</v>
      </c>
      <c r="C6" s="177">
        <v>1192</v>
      </c>
      <c r="D6" s="177">
        <v>90</v>
      </c>
      <c r="E6" s="178">
        <v>96.25</v>
      </c>
      <c r="F6" s="177">
        <v>87</v>
      </c>
      <c r="G6" s="178">
        <v>93.25</v>
      </c>
      <c r="H6" s="177">
        <v>2.1</v>
      </c>
      <c r="I6" s="175"/>
    </row>
    <row r="7" spans="1:14" ht="37.5">
      <c r="A7" s="175">
        <v>2</v>
      </c>
      <c r="B7" s="175" t="s">
        <v>240</v>
      </c>
      <c r="C7" s="177">
        <v>1958</v>
      </c>
      <c r="D7" s="177">
        <v>98</v>
      </c>
      <c r="E7" s="178">
        <v>100</v>
      </c>
      <c r="F7" s="177">
        <v>95.5</v>
      </c>
      <c r="G7" s="178">
        <v>100</v>
      </c>
      <c r="H7" s="177">
        <v>10.3</v>
      </c>
      <c r="I7" s="175"/>
    </row>
    <row r="8" spans="1:14" ht="37.5">
      <c r="A8" s="175">
        <v>3</v>
      </c>
      <c r="B8" s="175" t="s">
        <v>241</v>
      </c>
      <c r="C8" s="177">
        <v>3377</v>
      </c>
      <c r="D8" s="177">
        <v>91.7</v>
      </c>
      <c r="E8" s="178">
        <v>98</v>
      </c>
      <c r="F8" s="177">
        <v>90.5</v>
      </c>
      <c r="G8" s="178">
        <v>96.8</v>
      </c>
      <c r="H8" s="177">
        <v>15.3</v>
      </c>
      <c r="I8" s="175"/>
    </row>
    <row r="9" spans="1:14" ht="37.5">
      <c r="A9" s="175">
        <v>4</v>
      </c>
      <c r="B9" s="175" t="s">
        <v>242</v>
      </c>
      <c r="C9" s="177">
        <v>3848</v>
      </c>
      <c r="D9" s="177">
        <v>74.3</v>
      </c>
      <c r="E9" s="178">
        <v>81</v>
      </c>
      <c r="F9" s="177">
        <v>64</v>
      </c>
      <c r="G9" s="178">
        <v>70.25</v>
      </c>
      <c r="H9" s="177">
        <v>19</v>
      </c>
      <c r="I9" s="175"/>
    </row>
    <row r="10" spans="1:14" ht="37.5">
      <c r="A10" s="175">
        <v>5</v>
      </c>
      <c r="B10" s="175" t="s">
        <v>243</v>
      </c>
      <c r="C10" s="177">
        <v>1202</v>
      </c>
      <c r="D10" s="177">
        <v>92</v>
      </c>
      <c r="E10" s="178">
        <v>98.25</v>
      </c>
      <c r="F10" s="177">
        <v>91</v>
      </c>
      <c r="G10" s="178">
        <v>97.25</v>
      </c>
      <c r="H10" s="177">
        <v>9.6999999999999993</v>
      </c>
      <c r="I10" s="175"/>
    </row>
    <row r="11" spans="1:14" ht="37.5">
      <c r="A11" s="175">
        <v>6</v>
      </c>
      <c r="B11" s="175" t="s">
        <v>244</v>
      </c>
      <c r="C11" s="177">
        <v>3697</v>
      </c>
      <c r="D11" s="177">
        <v>97.8</v>
      </c>
      <c r="E11" s="178">
        <v>100</v>
      </c>
      <c r="F11" s="177">
        <v>96.2</v>
      </c>
      <c r="G11" s="178">
        <v>100</v>
      </c>
      <c r="H11" s="177">
        <v>8.4</v>
      </c>
      <c r="I11" s="175"/>
    </row>
    <row r="12" spans="1:14" ht="37.5">
      <c r="A12" s="175">
        <v>7</v>
      </c>
      <c r="B12" s="175" t="s">
        <v>245</v>
      </c>
      <c r="C12" s="177">
        <v>3159</v>
      </c>
      <c r="D12" s="177">
        <v>61</v>
      </c>
      <c r="E12" s="178">
        <v>67.25</v>
      </c>
      <c r="F12" s="177">
        <v>58.9</v>
      </c>
      <c r="G12" s="178">
        <v>65.2</v>
      </c>
      <c r="H12" s="177">
        <v>15.4</v>
      </c>
      <c r="I12" s="175"/>
    </row>
    <row r="13" spans="1:14" ht="37.5">
      <c r="A13" s="175">
        <v>8</v>
      </c>
      <c r="B13" s="175" t="s">
        <v>246</v>
      </c>
      <c r="C13" s="177">
        <v>2668</v>
      </c>
      <c r="D13" s="177">
        <v>62.4</v>
      </c>
      <c r="E13" s="178">
        <v>68.7</v>
      </c>
      <c r="F13" s="177">
        <v>52.5</v>
      </c>
      <c r="G13" s="178">
        <v>58.8</v>
      </c>
      <c r="H13" s="177">
        <v>27.9</v>
      </c>
      <c r="I13" s="175"/>
    </row>
    <row r="14" spans="1:14" ht="37.5">
      <c r="A14" s="175">
        <v>9</v>
      </c>
      <c r="B14" s="175" t="s">
        <v>247</v>
      </c>
      <c r="C14" s="177">
        <v>3335</v>
      </c>
      <c r="D14" s="177">
        <v>67</v>
      </c>
      <c r="E14" s="178">
        <v>73.25</v>
      </c>
      <c r="F14" s="177">
        <v>66.3</v>
      </c>
      <c r="G14" s="178">
        <v>72.55</v>
      </c>
      <c r="H14" s="177">
        <v>27</v>
      </c>
      <c r="I14" s="175"/>
    </row>
    <row r="15" spans="1:14" ht="37.5">
      <c r="A15" s="175">
        <v>10</v>
      </c>
      <c r="B15" s="175" t="s">
        <v>248</v>
      </c>
      <c r="C15" s="177">
        <v>1459</v>
      </c>
      <c r="D15" s="177">
        <v>24.5</v>
      </c>
      <c r="E15" s="178">
        <v>31</v>
      </c>
      <c r="F15" s="177">
        <v>24.4</v>
      </c>
      <c r="G15" s="178">
        <v>30.7</v>
      </c>
      <c r="H15" s="177">
        <v>6.7</v>
      </c>
      <c r="I15" s="175"/>
    </row>
    <row r="16" spans="1:14" ht="37.5">
      <c r="A16" s="175">
        <v>11</v>
      </c>
      <c r="B16" s="175" t="s">
        <v>249</v>
      </c>
      <c r="C16" s="177">
        <v>6287</v>
      </c>
      <c r="D16" s="177">
        <v>29.7</v>
      </c>
      <c r="E16" s="178">
        <v>36</v>
      </c>
      <c r="F16" s="177">
        <v>28.1</v>
      </c>
      <c r="G16" s="178">
        <v>34.4</v>
      </c>
      <c r="H16" s="177">
        <v>29.6</v>
      </c>
      <c r="I16" s="175"/>
    </row>
    <row r="17" spans="1:9" ht="37.5">
      <c r="A17" s="175">
        <v>12</v>
      </c>
      <c r="B17" s="175" t="s">
        <v>250</v>
      </c>
      <c r="C17" s="177">
        <v>3401</v>
      </c>
      <c r="D17" s="177">
        <v>44</v>
      </c>
      <c r="E17" s="178">
        <v>50.25</v>
      </c>
      <c r="F17" s="177">
        <v>43</v>
      </c>
      <c r="G17" s="178">
        <v>49.25</v>
      </c>
      <c r="H17" s="177">
        <v>10.6</v>
      </c>
      <c r="I17" s="175"/>
    </row>
    <row r="18" spans="1:9" ht="21">
      <c r="A18" s="179"/>
    </row>
    <row r="19" spans="1:9" ht="21">
      <c r="A19" s="179" t="s">
        <v>251</v>
      </c>
    </row>
    <row r="20" spans="1:9" ht="21">
      <c r="A20" s="179"/>
    </row>
    <row r="21" spans="1:9" ht="21">
      <c r="A21" s="179"/>
    </row>
    <row r="22" spans="1:9" ht="21">
      <c r="A22" s="179"/>
    </row>
    <row r="23" spans="1:9" ht="15.75">
      <c r="A23" s="180"/>
    </row>
    <row r="24" spans="1:9" ht="20.25">
      <c r="A24" s="173"/>
    </row>
    <row r="25" spans="1:9" ht="20.25">
      <c r="A25" s="181"/>
      <c r="B25" s="53"/>
      <c r="C25" s="53"/>
    </row>
    <row r="26" spans="1:9" ht="20.25">
      <c r="A26" s="182"/>
      <c r="B26" s="182"/>
      <c r="C26" s="182"/>
    </row>
    <row r="27" spans="1:9" ht="20.25">
      <c r="A27" s="182"/>
      <c r="B27" s="182"/>
      <c r="C27" s="182"/>
    </row>
    <row r="28" spans="1:9" ht="20.25">
      <c r="A28" s="182"/>
      <c r="B28" s="182"/>
      <c r="C28" s="182"/>
    </row>
    <row r="29" spans="1:9" ht="20.25">
      <c r="A29" s="182"/>
      <c r="B29" s="182"/>
      <c r="C29" s="182"/>
    </row>
    <row r="30" spans="1:9" ht="20.25">
      <c r="A30" s="183"/>
    </row>
    <row r="31" spans="1:9" ht="20.25">
      <c r="A31" s="183"/>
    </row>
    <row r="32" spans="1:9">
      <c r="A32" s="184"/>
    </row>
    <row r="33" spans="1:1">
      <c r="A33" s="185"/>
    </row>
  </sheetData>
  <mergeCells count="6">
    <mergeCell ref="A3:A5"/>
    <mergeCell ref="B3:B5"/>
    <mergeCell ref="C3:D4"/>
    <mergeCell ref="E3:H3"/>
    <mergeCell ref="I3:I5"/>
    <mergeCell ref="E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9"/>
  <sheetViews>
    <sheetView rightToLeft="1" topLeftCell="K1" zoomScale="70" zoomScaleNormal="70" workbookViewId="0">
      <selection activeCell="A3" sqref="A3:XFD5"/>
    </sheetView>
  </sheetViews>
  <sheetFormatPr defaultRowHeight="15"/>
  <cols>
    <col min="1" max="1" width="16.5703125" style="311" customWidth="1"/>
    <col min="2" max="34" width="9.140625" style="311"/>
    <col min="35" max="68" width="12.140625" style="311" customWidth="1"/>
    <col min="69" max="16384" width="9.140625" style="311"/>
  </cols>
  <sheetData>
    <row r="1" spans="1:69" ht="23.25" customHeight="1" thickBot="1">
      <c r="A1" s="346" t="s">
        <v>45</v>
      </c>
      <c r="B1" s="291"/>
      <c r="C1" s="291"/>
      <c r="D1" s="291"/>
      <c r="E1" s="291"/>
      <c r="F1" s="291"/>
      <c r="G1" s="354"/>
      <c r="H1" s="354"/>
      <c r="I1" s="592" t="s">
        <v>46</v>
      </c>
      <c r="J1" s="592"/>
      <c r="K1" s="592"/>
      <c r="L1" s="592"/>
      <c r="M1" s="593"/>
      <c r="N1" s="377"/>
      <c r="O1" s="594" t="s">
        <v>47</v>
      </c>
      <c r="P1" s="594"/>
      <c r="Q1" s="594"/>
      <c r="R1" s="594"/>
      <c r="S1" s="309"/>
      <c r="T1" s="443"/>
      <c r="U1" s="595" t="s">
        <v>48</v>
      </c>
      <c r="V1" s="595"/>
      <c r="W1" s="595"/>
      <c r="X1" s="596"/>
      <c r="Y1" s="596"/>
      <c r="Z1" s="596"/>
      <c r="AA1" s="596"/>
      <c r="AB1" s="596"/>
      <c r="AC1" s="596"/>
      <c r="AD1" s="596"/>
      <c r="AE1" s="596"/>
      <c r="AF1" s="596"/>
      <c r="AG1" s="596"/>
      <c r="AH1" s="596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588"/>
      <c r="BH1" s="588"/>
      <c r="BI1" s="588"/>
      <c r="BJ1" s="588"/>
      <c r="BK1" s="588"/>
      <c r="BL1" s="588"/>
      <c r="BM1" s="588"/>
      <c r="BN1" s="588"/>
      <c r="BO1" s="588"/>
      <c r="BP1" s="588"/>
      <c r="BQ1" s="310"/>
    </row>
    <row r="2" spans="1:69" ht="408.75" customHeight="1" thickBot="1">
      <c r="A2" s="329" t="s">
        <v>1</v>
      </c>
      <c r="B2" s="329" t="s">
        <v>51</v>
      </c>
      <c r="C2" s="331" t="s">
        <v>52</v>
      </c>
      <c r="D2" s="329" t="s">
        <v>53</v>
      </c>
      <c r="E2" s="329" t="s">
        <v>352</v>
      </c>
      <c r="F2" s="332" t="s">
        <v>353</v>
      </c>
      <c r="G2" s="331" t="s">
        <v>368</v>
      </c>
      <c r="H2" s="331" t="s">
        <v>366</v>
      </c>
      <c r="I2" s="358" t="s">
        <v>384</v>
      </c>
      <c r="J2" s="359" t="s">
        <v>367</v>
      </c>
      <c r="K2" s="327" t="s">
        <v>386</v>
      </c>
      <c r="L2" s="374" t="s">
        <v>385</v>
      </c>
      <c r="M2" s="327" t="s">
        <v>387</v>
      </c>
      <c r="N2" s="374" t="s">
        <v>388</v>
      </c>
      <c r="O2" s="327" t="s">
        <v>54</v>
      </c>
      <c r="P2" s="385" t="s">
        <v>389</v>
      </c>
      <c r="Q2" s="327" t="s">
        <v>390</v>
      </c>
      <c r="R2" s="328" t="s">
        <v>391</v>
      </c>
      <c r="S2" s="394" t="s">
        <v>395</v>
      </c>
      <c r="T2" s="398" t="s">
        <v>396</v>
      </c>
      <c r="U2" s="329" t="s">
        <v>397</v>
      </c>
      <c r="V2" s="332" t="s">
        <v>398</v>
      </c>
      <c r="W2" s="329" t="s">
        <v>399</v>
      </c>
      <c r="X2" s="329" t="s">
        <v>400</v>
      </c>
      <c r="Y2" s="332" t="s">
        <v>398</v>
      </c>
      <c r="Z2" s="385" t="s">
        <v>401</v>
      </c>
      <c r="AA2" s="329" t="s">
        <v>402</v>
      </c>
      <c r="AB2" s="332" t="s">
        <v>403</v>
      </c>
      <c r="AC2" s="408" t="s">
        <v>405</v>
      </c>
      <c r="AD2" s="329" t="s">
        <v>404</v>
      </c>
      <c r="AE2" s="332" t="s">
        <v>398</v>
      </c>
      <c r="AF2" s="329" t="s">
        <v>407</v>
      </c>
      <c r="AG2" s="329" t="s">
        <v>408</v>
      </c>
      <c r="AH2" s="332" t="s">
        <v>406</v>
      </c>
      <c r="AI2" s="330" t="s">
        <v>49</v>
      </c>
      <c r="AJ2" s="330" t="s">
        <v>50</v>
      </c>
      <c r="AK2" s="330" t="s">
        <v>394</v>
      </c>
      <c r="AL2" s="330" t="s">
        <v>392</v>
      </c>
      <c r="AM2" s="391" t="s">
        <v>393</v>
      </c>
      <c r="AN2" s="330" t="s">
        <v>455</v>
      </c>
      <c r="AO2" s="391" t="s">
        <v>393</v>
      </c>
      <c r="AP2" s="330" t="s">
        <v>456</v>
      </c>
      <c r="AQ2" s="391" t="s">
        <v>393</v>
      </c>
      <c r="AR2" s="330" t="s">
        <v>457</v>
      </c>
      <c r="AS2" s="391" t="s">
        <v>393</v>
      </c>
      <c r="AT2" s="330" t="s">
        <v>458</v>
      </c>
      <c r="AU2" s="391" t="s">
        <v>393</v>
      </c>
      <c r="AV2" s="330" t="s">
        <v>459</v>
      </c>
      <c r="AW2" s="391" t="s">
        <v>393</v>
      </c>
      <c r="AX2" s="330" t="s">
        <v>460</v>
      </c>
      <c r="AY2" s="391" t="s">
        <v>393</v>
      </c>
      <c r="AZ2" s="330" t="s">
        <v>461</v>
      </c>
      <c r="BA2" s="391" t="s">
        <v>393</v>
      </c>
      <c r="BB2" s="330" t="s">
        <v>462</v>
      </c>
      <c r="BC2" s="391" t="s">
        <v>393</v>
      </c>
      <c r="BD2" s="330" t="s">
        <v>463</v>
      </c>
      <c r="BE2" s="391" t="s">
        <v>393</v>
      </c>
      <c r="BF2" s="330" t="s">
        <v>464</v>
      </c>
      <c r="BG2" s="391" t="s">
        <v>393</v>
      </c>
      <c r="BH2" s="330" t="s">
        <v>466</v>
      </c>
      <c r="BI2" s="391" t="s">
        <v>393</v>
      </c>
      <c r="BJ2" s="330" t="s">
        <v>467</v>
      </c>
      <c r="BK2" s="391" t="s">
        <v>393</v>
      </c>
      <c r="BL2" s="330" t="s">
        <v>468</v>
      </c>
      <c r="BM2" s="391" t="s">
        <v>393</v>
      </c>
      <c r="BN2" s="330" t="s">
        <v>469</v>
      </c>
      <c r="BO2" s="391" t="s">
        <v>393</v>
      </c>
      <c r="BP2" s="330" t="s">
        <v>465</v>
      </c>
      <c r="BQ2" s="391" t="s">
        <v>393</v>
      </c>
    </row>
    <row r="3" spans="1:69" hidden="1">
      <c r="A3" s="312"/>
      <c r="B3" s="312"/>
      <c r="C3" s="312"/>
      <c r="D3" s="312"/>
      <c r="E3" s="312"/>
      <c r="F3" s="333"/>
      <c r="G3" s="356"/>
      <c r="H3" s="356"/>
      <c r="I3" s="312"/>
      <c r="J3" s="333"/>
      <c r="K3" s="312"/>
      <c r="L3" s="333"/>
      <c r="M3" s="312"/>
      <c r="N3" s="312"/>
      <c r="O3" s="312"/>
      <c r="Q3" s="312"/>
      <c r="R3" s="312"/>
      <c r="S3" s="333"/>
      <c r="T3" s="356"/>
      <c r="U3" s="313"/>
      <c r="V3" s="333"/>
      <c r="W3" s="313"/>
      <c r="X3" s="313"/>
      <c r="Y3" s="333"/>
      <c r="Z3" s="313"/>
      <c r="AA3" s="313"/>
      <c r="AB3" s="333"/>
      <c r="AC3" s="313"/>
      <c r="AD3" s="313"/>
      <c r="AE3" s="313"/>
      <c r="AF3" s="313"/>
      <c r="AG3" s="313"/>
      <c r="AH3" s="313"/>
      <c r="AM3" s="333"/>
      <c r="AO3" s="333"/>
      <c r="AQ3" s="333"/>
      <c r="AS3" s="333"/>
      <c r="AU3" s="333"/>
      <c r="AW3" s="333"/>
      <c r="AY3" s="333"/>
      <c r="BA3" s="333"/>
      <c r="BC3" s="333"/>
      <c r="BE3" s="333"/>
      <c r="BG3" s="333"/>
      <c r="BI3" s="333"/>
      <c r="BK3" s="333"/>
      <c r="BM3" s="333"/>
      <c r="BO3" s="333"/>
      <c r="BQ3" s="333"/>
    </row>
    <row r="4" spans="1:69" ht="19.5" hidden="1">
      <c r="A4" s="314" t="s">
        <v>55</v>
      </c>
      <c r="B4" s="315"/>
      <c r="C4" s="316"/>
      <c r="D4" s="315"/>
      <c r="E4" s="315"/>
      <c r="F4" s="334"/>
      <c r="G4" s="316"/>
      <c r="H4" s="316"/>
      <c r="I4" s="317"/>
      <c r="J4" s="334"/>
      <c r="K4" s="318"/>
      <c r="L4" s="375"/>
      <c r="M4" s="318"/>
      <c r="N4" s="375"/>
      <c r="O4" s="319"/>
      <c r="Q4" s="319"/>
      <c r="R4" s="320"/>
      <c r="S4" s="395"/>
      <c r="T4" s="399"/>
      <c r="U4" s="321"/>
      <c r="V4" s="402"/>
      <c r="W4" s="321"/>
      <c r="X4" s="321"/>
      <c r="Y4" s="402"/>
      <c r="Z4" s="321"/>
      <c r="AA4" s="321"/>
      <c r="AB4" s="402"/>
      <c r="AC4" s="321"/>
      <c r="AD4" s="321"/>
      <c r="AE4" s="402"/>
      <c r="AF4" s="321"/>
      <c r="AG4" s="321"/>
      <c r="AH4" s="402"/>
      <c r="AM4" s="333"/>
      <c r="AO4" s="333"/>
      <c r="AQ4" s="333"/>
      <c r="AS4" s="333"/>
      <c r="AU4" s="333"/>
      <c r="AW4" s="333"/>
      <c r="AY4" s="333"/>
      <c r="BA4" s="333"/>
      <c r="BC4" s="333"/>
      <c r="BE4" s="333"/>
      <c r="BG4" s="333"/>
      <c r="BI4" s="333"/>
      <c r="BK4" s="333"/>
      <c r="BM4" s="333"/>
      <c r="BO4" s="333"/>
      <c r="BQ4" s="333"/>
    </row>
    <row r="5" spans="1:69" ht="19.5" hidden="1">
      <c r="A5" s="314"/>
      <c r="B5" s="315"/>
      <c r="C5" s="316"/>
      <c r="D5" s="315"/>
      <c r="E5" s="315"/>
      <c r="F5" s="334"/>
      <c r="G5" s="316"/>
      <c r="H5" s="316"/>
      <c r="I5" s="317"/>
      <c r="J5" s="334"/>
      <c r="K5" s="318"/>
      <c r="L5" s="375"/>
      <c r="M5" s="318"/>
      <c r="N5" s="375"/>
      <c r="O5" s="319"/>
      <c r="P5" s="386"/>
      <c r="Q5" s="319"/>
      <c r="R5" s="320"/>
      <c r="S5" s="395"/>
      <c r="T5" s="399"/>
      <c r="U5" s="321"/>
      <c r="V5" s="402"/>
      <c r="W5" s="321"/>
      <c r="X5" s="321"/>
      <c r="Y5" s="402"/>
      <c r="Z5" s="321"/>
      <c r="AA5" s="321"/>
      <c r="AB5" s="402"/>
      <c r="AC5" s="321"/>
      <c r="AD5" s="321"/>
      <c r="AE5" s="402"/>
      <c r="AF5" s="321"/>
      <c r="AG5" s="321"/>
      <c r="AH5" s="402"/>
      <c r="AM5" s="333"/>
      <c r="AO5" s="333"/>
      <c r="AQ5" s="333"/>
      <c r="AS5" s="333"/>
      <c r="AU5" s="333"/>
      <c r="AW5" s="333"/>
      <c r="AY5" s="333"/>
      <c r="BA5" s="333"/>
      <c r="BC5" s="333"/>
      <c r="BE5" s="333"/>
      <c r="BG5" s="333"/>
      <c r="BI5" s="333"/>
      <c r="BK5" s="333"/>
      <c r="BM5" s="333"/>
      <c r="BO5" s="333"/>
      <c r="BQ5" s="333"/>
    </row>
    <row r="6" spans="1:69" ht="22.5">
      <c r="A6" s="314" t="s">
        <v>56</v>
      </c>
      <c r="B6" s="337">
        <v>3761</v>
      </c>
      <c r="C6" s="338">
        <v>390</v>
      </c>
      <c r="D6" s="339">
        <v>10.37</v>
      </c>
      <c r="E6" s="339">
        <f>C6*0.4/4</f>
        <v>39</v>
      </c>
      <c r="F6" s="334"/>
      <c r="G6" s="338">
        <v>639</v>
      </c>
      <c r="H6" s="338">
        <v>25</v>
      </c>
      <c r="I6" s="357">
        <f>G6*65/100/4</f>
        <v>103.83750000000001</v>
      </c>
      <c r="J6" s="360"/>
      <c r="K6" s="372">
        <f>H6*75/100</f>
        <v>18.75</v>
      </c>
      <c r="L6" s="376"/>
      <c r="M6" s="372">
        <f>H6*67/100</f>
        <v>16.75</v>
      </c>
      <c r="N6" s="376"/>
      <c r="O6" s="380">
        <v>339</v>
      </c>
      <c r="P6" s="387">
        <f>O6*100/100/4</f>
        <v>84.75</v>
      </c>
      <c r="Q6" s="380">
        <v>65</v>
      </c>
      <c r="R6" s="381">
        <f>Q6*100/100/4</f>
        <v>16.25</v>
      </c>
      <c r="S6" s="396"/>
      <c r="T6" s="400">
        <v>111</v>
      </c>
      <c r="U6" s="445">
        <f>T6*100/100/4</f>
        <v>27.75</v>
      </c>
      <c r="V6" s="403"/>
      <c r="W6" s="379">
        <v>138</v>
      </c>
      <c r="X6" s="445">
        <f>W6*100/100/4</f>
        <v>34.5</v>
      </c>
      <c r="Y6" s="403"/>
      <c r="Z6" s="379">
        <v>395</v>
      </c>
      <c r="AA6" s="445">
        <f>Z6*100/100/4</f>
        <v>98.75</v>
      </c>
      <c r="AB6" s="403"/>
      <c r="AC6" s="379">
        <v>301</v>
      </c>
      <c r="AD6" s="445">
        <f>AC6*100/100/4</f>
        <v>75.25</v>
      </c>
      <c r="AE6" s="403"/>
      <c r="AF6" s="379">
        <v>12</v>
      </c>
      <c r="AG6" s="445">
        <f>AF6*100/100/4</f>
        <v>3</v>
      </c>
      <c r="AH6" s="403"/>
      <c r="AI6" s="390">
        <v>794</v>
      </c>
      <c r="AJ6" s="390">
        <v>734</v>
      </c>
      <c r="AK6" s="390">
        <v>286</v>
      </c>
      <c r="AL6" s="373">
        <f>AI6*7.5/100</f>
        <v>59.55</v>
      </c>
      <c r="AM6" s="392"/>
      <c r="AN6" s="373">
        <f>AI6*7.5/100</f>
        <v>59.55</v>
      </c>
      <c r="AO6" s="392"/>
      <c r="AP6" s="373">
        <f>AI6*7.5/100</f>
        <v>59.55</v>
      </c>
      <c r="AQ6" s="392"/>
      <c r="AR6" s="373">
        <f>AI6*7.5/100</f>
        <v>59.55</v>
      </c>
      <c r="AS6" s="392"/>
      <c r="AT6" s="373">
        <f>AI6*7.5/100</f>
        <v>59.55</v>
      </c>
      <c r="AU6" s="392"/>
      <c r="AV6" s="373">
        <f>AJ6*7.5/100</f>
        <v>55.05</v>
      </c>
      <c r="AW6" s="392"/>
      <c r="AX6" s="373">
        <f>AJ6*7.5/100</f>
        <v>55.05</v>
      </c>
      <c r="AY6" s="392"/>
      <c r="AZ6" s="373">
        <f>AJ6*7.5/100</f>
        <v>55.05</v>
      </c>
      <c r="BA6" s="392"/>
      <c r="BB6" s="373">
        <f>AJ6*7.5/100</f>
        <v>55.05</v>
      </c>
      <c r="BC6" s="392"/>
      <c r="BD6" s="373">
        <f>AJ6*7.5/100</f>
        <v>55.05</v>
      </c>
      <c r="BE6" s="392"/>
      <c r="BF6" s="373">
        <f>AJ6*7.5/100</f>
        <v>55.05</v>
      </c>
      <c r="BG6" s="392"/>
      <c r="BH6" s="373">
        <f>AJ6*7.5/100</f>
        <v>55.05</v>
      </c>
      <c r="BI6" s="392"/>
      <c r="BJ6" s="373">
        <f>AJ6*7.5/100</f>
        <v>55.05</v>
      </c>
      <c r="BK6" s="392"/>
      <c r="BL6" s="373">
        <f>AJ6*7.5/100</f>
        <v>55.05</v>
      </c>
      <c r="BM6" s="392"/>
      <c r="BN6" s="373">
        <f>AJ6*7.5/100</f>
        <v>55.05</v>
      </c>
      <c r="BO6" s="392"/>
      <c r="BP6" s="373">
        <f>AK6*7.5/100</f>
        <v>21.45</v>
      </c>
      <c r="BQ6" s="392"/>
    </row>
    <row r="7" spans="1:69" ht="22.5">
      <c r="A7" s="314" t="s">
        <v>57</v>
      </c>
      <c r="B7" s="337">
        <v>6260</v>
      </c>
      <c r="C7" s="338">
        <v>472</v>
      </c>
      <c r="D7" s="339">
        <v>7.54</v>
      </c>
      <c r="E7" s="339">
        <f t="shared" ref="E7:E17" si="0">C7*0.4/4</f>
        <v>47.2</v>
      </c>
      <c r="F7" s="334"/>
      <c r="G7" s="338">
        <v>1449</v>
      </c>
      <c r="H7" s="338">
        <v>52</v>
      </c>
      <c r="I7" s="357">
        <f t="shared" ref="I7:I17" si="1">G7*65/100/4</f>
        <v>235.46250000000001</v>
      </c>
      <c r="J7" s="361"/>
      <c r="K7" s="372">
        <f t="shared" ref="K7:K17" si="2">H7*75/100</f>
        <v>39</v>
      </c>
      <c r="L7" s="376"/>
      <c r="M7" s="372">
        <f t="shared" ref="M7:M17" si="3">H7*67/100</f>
        <v>34.840000000000003</v>
      </c>
      <c r="N7" s="376"/>
      <c r="O7" s="380">
        <v>639</v>
      </c>
      <c r="P7" s="387">
        <f t="shared" ref="P7:P17" si="4">O7*100/100/4</f>
        <v>159.75</v>
      </c>
      <c r="Q7" s="380">
        <v>141</v>
      </c>
      <c r="R7" s="381">
        <f t="shared" ref="R7:R17" si="5">Q7*100/100/4</f>
        <v>35.25</v>
      </c>
      <c r="S7" s="396"/>
      <c r="T7" s="400">
        <v>80</v>
      </c>
      <c r="U7" s="445">
        <f>T7*100/100/4</f>
        <v>20</v>
      </c>
      <c r="V7" s="403"/>
      <c r="W7" s="379">
        <v>310</v>
      </c>
      <c r="X7" s="445">
        <f>W7*100/100/4</f>
        <v>77.5</v>
      </c>
      <c r="Y7" s="403"/>
      <c r="Z7" s="379">
        <v>134</v>
      </c>
      <c r="AA7" s="445">
        <f t="shared" ref="AA7:AA17" si="6">Z7*100/100/4</f>
        <v>33.5</v>
      </c>
      <c r="AB7" s="403"/>
      <c r="AC7" s="379">
        <v>640</v>
      </c>
      <c r="AD7" s="445">
        <f t="shared" ref="AD7:AD17" si="7">AC7*100/100/4</f>
        <v>160</v>
      </c>
      <c r="AE7" s="403"/>
      <c r="AF7" s="379">
        <v>8</v>
      </c>
      <c r="AG7" s="445">
        <f t="shared" ref="AG7:AG17" si="8">AF7*100/100/4</f>
        <v>2</v>
      </c>
      <c r="AH7" s="403"/>
      <c r="AI7" s="390">
        <v>1337</v>
      </c>
      <c r="AJ7" s="390">
        <v>1254</v>
      </c>
      <c r="AK7" s="390">
        <v>424</v>
      </c>
      <c r="AL7" s="373">
        <f t="shared" ref="AL7:AL17" si="9">AI7*7.5/100</f>
        <v>100.27500000000001</v>
      </c>
      <c r="AM7" s="392"/>
      <c r="AN7" s="373">
        <f t="shared" ref="AN7:AN17" si="10">AI7*7.5/100</f>
        <v>100.27500000000001</v>
      </c>
      <c r="AO7" s="392"/>
      <c r="AP7" s="373">
        <f t="shared" ref="AP7:AP17" si="11">AI7*7.5/100</f>
        <v>100.27500000000001</v>
      </c>
      <c r="AQ7" s="392"/>
      <c r="AR7" s="373">
        <f t="shared" ref="AR7:AR17" si="12">AI7*7.5/100</f>
        <v>100.27500000000001</v>
      </c>
      <c r="AS7" s="392"/>
      <c r="AT7" s="373">
        <f t="shared" ref="AT7:AT17" si="13">AI7*7.5/100</f>
        <v>100.27500000000001</v>
      </c>
      <c r="AU7" s="392"/>
      <c r="AV7" s="373">
        <f t="shared" ref="AV7:AV17" si="14">AJ7*7.5/100</f>
        <v>94.05</v>
      </c>
      <c r="AW7" s="392"/>
      <c r="AX7" s="373">
        <f t="shared" ref="AX7:AX17" si="15">AJ7*7.5/100</f>
        <v>94.05</v>
      </c>
      <c r="AY7" s="392"/>
      <c r="AZ7" s="373">
        <f t="shared" ref="AZ7:AZ17" si="16">AJ7*7.5/100</f>
        <v>94.05</v>
      </c>
      <c r="BA7" s="392"/>
      <c r="BB7" s="373">
        <f t="shared" ref="BB7:BB17" si="17">AJ7*7.5/100</f>
        <v>94.05</v>
      </c>
      <c r="BC7" s="392"/>
      <c r="BD7" s="373">
        <f t="shared" ref="BD7:BD17" si="18">AJ7*7.5/100</f>
        <v>94.05</v>
      </c>
      <c r="BE7" s="392"/>
      <c r="BF7" s="373">
        <f t="shared" ref="BF7:BF17" si="19">AJ7*7.5/100</f>
        <v>94.05</v>
      </c>
      <c r="BG7" s="392"/>
      <c r="BH7" s="373">
        <f t="shared" ref="BH7:BH17" si="20">AJ7*7.5/100</f>
        <v>94.05</v>
      </c>
      <c r="BI7" s="392"/>
      <c r="BJ7" s="373">
        <f t="shared" ref="BJ7:BJ17" si="21">AJ7*7.5/100</f>
        <v>94.05</v>
      </c>
      <c r="BK7" s="392"/>
      <c r="BL7" s="373">
        <f t="shared" ref="BL7:BL17" si="22">AJ7*7.5/100</f>
        <v>94.05</v>
      </c>
      <c r="BM7" s="392"/>
      <c r="BN7" s="373">
        <f t="shared" ref="BN7:BN17" si="23">AJ7*7.5/100</f>
        <v>94.05</v>
      </c>
      <c r="BO7" s="392"/>
      <c r="BP7" s="373">
        <f t="shared" ref="BP7:BP17" si="24">AK7*7.5/100</f>
        <v>31.8</v>
      </c>
      <c r="BQ7" s="392"/>
    </row>
    <row r="8" spans="1:69" ht="22.5">
      <c r="A8" s="314" t="s">
        <v>58</v>
      </c>
      <c r="B8" s="337">
        <v>19163</v>
      </c>
      <c r="C8" s="338">
        <v>476</v>
      </c>
      <c r="D8" s="339">
        <v>6.68</v>
      </c>
      <c r="E8" s="339">
        <f t="shared" si="0"/>
        <v>47.6</v>
      </c>
      <c r="F8" s="334"/>
      <c r="G8" s="338">
        <v>2370</v>
      </c>
      <c r="H8" s="338">
        <v>141</v>
      </c>
      <c r="I8" s="357">
        <f t="shared" si="1"/>
        <v>385.125</v>
      </c>
      <c r="J8" s="361"/>
      <c r="K8" s="372">
        <f t="shared" si="2"/>
        <v>105.75</v>
      </c>
      <c r="L8" s="376"/>
      <c r="M8" s="372">
        <f t="shared" si="3"/>
        <v>94.47</v>
      </c>
      <c r="N8" s="376"/>
      <c r="O8" s="380">
        <v>1190</v>
      </c>
      <c r="P8" s="387">
        <f t="shared" si="4"/>
        <v>297.5</v>
      </c>
      <c r="Q8" s="380">
        <v>302</v>
      </c>
      <c r="R8" s="381">
        <f t="shared" si="5"/>
        <v>75.5</v>
      </c>
      <c r="S8" s="396"/>
      <c r="T8" s="400">
        <v>353</v>
      </c>
      <c r="U8" s="445">
        <f t="shared" ref="U8:U17" si="25">T8*100/100/4</f>
        <v>88.25</v>
      </c>
      <c r="V8" s="403"/>
      <c r="W8" s="379">
        <v>121</v>
      </c>
      <c r="X8" s="445">
        <f t="shared" ref="X8:X17" si="26">W8*100/100/4</f>
        <v>30.25</v>
      </c>
      <c r="Y8" s="403"/>
      <c r="Z8" s="379">
        <v>1150</v>
      </c>
      <c r="AA8" s="445">
        <f t="shared" si="6"/>
        <v>287.5</v>
      </c>
      <c r="AB8" s="403"/>
      <c r="AC8" s="379">
        <v>788</v>
      </c>
      <c r="AD8" s="445">
        <f t="shared" si="7"/>
        <v>197</v>
      </c>
      <c r="AE8" s="403"/>
      <c r="AF8" s="379">
        <v>26</v>
      </c>
      <c r="AG8" s="445">
        <f t="shared" si="8"/>
        <v>6.5</v>
      </c>
      <c r="AH8" s="403"/>
      <c r="AI8" s="390">
        <v>2399</v>
      </c>
      <c r="AJ8" s="390">
        <v>2251</v>
      </c>
      <c r="AK8" s="390">
        <v>672</v>
      </c>
      <c r="AL8" s="373">
        <f t="shared" si="9"/>
        <v>179.92500000000001</v>
      </c>
      <c r="AM8" s="392"/>
      <c r="AN8" s="373">
        <f t="shared" si="10"/>
        <v>179.92500000000001</v>
      </c>
      <c r="AO8" s="392"/>
      <c r="AP8" s="373">
        <f t="shared" si="11"/>
        <v>179.92500000000001</v>
      </c>
      <c r="AQ8" s="392"/>
      <c r="AR8" s="373">
        <f t="shared" si="12"/>
        <v>179.92500000000001</v>
      </c>
      <c r="AS8" s="392"/>
      <c r="AT8" s="373">
        <f t="shared" si="13"/>
        <v>179.92500000000001</v>
      </c>
      <c r="AU8" s="392"/>
      <c r="AV8" s="373">
        <f t="shared" si="14"/>
        <v>168.82499999999999</v>
      </c>
      <c r="AW8" s="392"/>
      <c r="AX8" s="373">
        <f t="shared" si="15"/>
        <v>168.82499999999999</v>
      </c>
      <c r="AY8" s="392"/>
      <c r="AZ8" s="373">
        <f t="shared" si="16"/>
        <v>168.82499999999999</v>
      </c>
      <c r="BA8" s="392"/>
      <c r="BB8" s="373">
        <f t="shared" si="17"/>
        <v>168.82499999999999</v>
      </c>
      <c r="BC8" s="392"/>
      <c r="BD8" s="373">
        <f t="shared" si="18"/>
        <v>168.82499999999999</v>
      </c>
      <c r="BE8" s="392"/>
      <c r="BF8" s="373">
        <f t="shared" si="19"/>
        <v>168.82499999999999</v>
      </c>
      <c r="BG8" s="392"/>
      <c r="BH8" s="373">
        <f t="shared" si="20"/>
        <v>168.82499999999999</v>
      </c>
      <c r="BI8" s="392"/>
      <c r="BJ8" s="373">
        <f t="shared" si="21"/>
        <v>168.82499999999999</v>
      </c>
      <c r="BK8" s="392"/>
      <c r="BL8" s="373">
        <f t="shared" si="22"/>
        <v>168.82499999999999</v>
      </c>
      <c r="BM8" s="392"/>
      <c r="BN8" s="373">
        <f t="shared" si="23"/>
        <v>168.82499999999999</v>
      </c>
      <c r="BO8" s="392"/>
      <c r="BP8" s="373">
        <f t="shared" si="24"/>
        <v>50.4</v>
      </c>
      <c r="BQ8" s="392"/>
    </row>
    <row r="9" spans="1:69" ht="22.5">
      <c r="A9" s="314" t="s">
        <v>59</v>
      </c>
      <c r="B9" s="337">
        <v>10605</v>
      </c>
      <c r="C9" s="338">
        <v>1148</v>
      </c>
      <c r="D9" s="339">
        <v>10.88</v>
      </c>
      <c r="E9" s="339">
        <f t="shared" si="0"/>
        <v>114.80000000000001</v>
      </c>
      <c r="F9" s="334"/>
      <c r="G9" s="338">
        <v>2254</v>
      </c>
      <c r="H9" s="338">
        <v>124</v>
      </c>
      <c r="I9" s="357">
        <f t="shared" si="1"/>
        <v>366.27499999999998</v>
      </c>
      <c r="J9" s="361"/>
      <c r="K9" s="372">
        <f t="shared" si="2"/>
        <v>93</v>
      </c>
      <c r="L9" s="376"/>
      <c r="M9" s="372">
        <f t="shared" si="3"/>
        <v>83.08</v>
      </c>
      <c r="N9" s="376"/>
      <c r="O9" s="380">
        <v>1163</v>
      </c>
      <c r="P9" s="387">
        <f t="shared" si="4"/>
        <v>290.75</v>
      </c>
      <c r="Q9" s="380">
        <v>262</v>
      </c>
      <c r="R9" s="381">
        <f t="shared" si="5"/>
        <v>65.5</v>
      </c>
      <c r="S9" s="396"/>
      <c r="T9" s="400">
        <v>389</v>
      </c>
      <c r="U9" s="445">
        <f t="shared" si="25"/>
        <v>97.25</v>
      </c>
      <c r="V9" s="403"/>
      <c r="W9" s="379">
        <v>532</v>
      </c>
      <c r="X9" s="445">
        <f t="shared" si="26"/>
        <v>133</v>
      </c>
      <c r="Y9" s="403"/>
      <c r="Z9" s="379">
        <v>2445</v>
      </c>
      <c r="AA9" s="445">
        <f t="shared" si="6"/>
        <v>611.25</v>
      </c>
      <c r="AB9" s="403"/>
      <c r="AC9" s="379">
        <v>100</v>
      </c>
      <c r="AD9" s="445">
        <f t="shared" si="7"/>
        <v>25</v>
      </c>
      <c r="AE9" s="403"/>
      <c r="AF9" s="379">
        <v>13</v>
      </c>
      <c r="AG9" s="445">
        <f t="shared" si="8"/>
        <v>3.25</v>
      </c>
      <c r="AH9" s="403"/>
      <c r="AI9" s="390">
        <v>2179</v>
      </c>
      <c r="AJ9" s="390">
        <v>2279</v>
      </c>
      <c r="AK9" s="390">
        <v>841</v>
      </c>
      <c r="AL9" s="373">
        <f t="shared" si="9"/>
        <v>163.42500000000001</v>
      </c>
      <c r="AM9" s="392"/>
      <c r="AN9" s="373">
        <f t="shared" si="10"/>
        <v>163.42500000000001</v>
      </c>
      <c r="AO9" s="392"/>
      <c r="AP9" s="373">
        <f t="shared" si="11"/>
        <v>163.42500000000001</v>
      </c>
      <c r="AQ9" s="392"/>
      <c r="AR9" s="373">
        <f t="shared" si="12"/>
        <v>163.42500000000001</v>
      </c>
      <c r="AS9" s="392"/>
      <c r="AT9" s="373">
        <f t="shared" si="13"/>
        <v>163.42500000000001</v>
      </c>
      <c r="AU9" s="392"/>
      <c r="AV9" s="373">
        <f t="shared" si="14"/>
        <v>170.92500000000001</v>
      </c>
      <c r="AW9" s="392"/>
      <c r="AX9" s="373">
        <f t="shared" si="15"/>
        <v>170.92500000000001</v>
      </c>
      <c r="AY9" s="392"/>
      <c r="AZ9" s="373">
        <f t="shared" si="16"/>
        <v>170.92500000000001</v>
      </c>
      <c r="BA9" s="392"/>
      <c r="BB9" s="373">
        <f t="shared" si="17"/>
        <v>170.92500000000001</v>
      </c>
      <c r="BC9" s="392"/>
      <c r="BD9" s="373">
        <f t="shared" si="18"/>
        <v>170.92500000000001</v>
      </c>
      <c r="BE9" s="392"/>
      <c r="BF9" s="373">
        <f t="shared" si="19"/>
        <v>170.92500000000001</v>
      </c>
      <c r="BG9" s="392"/>
      <c r="BH9" s="373">
        <f t="shared" si="20"/>
        <v>170.92500000000001</v>
      </c>
      <c r="BI9" s="392"/>
      <c r="BJ9" s="373">
        <f t="shared" si="21"/>
        <v>170.92500000000001</v>
      </c>
      <c r="BK9" s="392"/>
      <c r="BL9" s="373">
        <f t="shared" si="22"/>
        <v>170.92500000000001</v>
      </c>
      <c r="BM9" s="392"/>
      <c r="BN9" s="373">
        <f t="shared" si="23"/>
        <v>170.92500000000001</v>
      </c>
      <c r="BO9" s="392"/>
      <c r="BP9" s="373">
        <f t="shared" si="24"/>
        <v>63.075000000000003</v>
      </c>
      <c r="BQ9" s="392"/>
    </row>
    <row r="10" spans="1:69" ht="22.5">
      <c r="A10" s="314" t="s">
        <v>60</v>
      </c>
      <c r="B10" s="337">
        <v>3568</v>
      </c>
      <c r="C10" s="338">
        <v>302</v>
      </c>
      <c r="D10" s="339">
        <v>8.4600000000000009</v>
      </c>
      <c r="E10" s="339">
        <f t="shared" si="0"/>
        <v>30.200000000000003</v>
      </c>
      <c r="F10" s="334"/>
      <c r="G10" s="338">
        <v>748</v>
      </c>
      <c r="H10" s="338">
        <v>39</v>
      </c>
      <c r="I10" s="357">
        <f t="shared" si="1"/>
        <v>121.55</v>
      </c>
      <c r="J10" s="361"/>
      <c r="K10" s="372">
        <f t="shared" si="2"/>
        <v>29.25</v>
      </c>
      <c r="L10" s="376"/>
      <c r="M10" s="372">
        <f t="shared" si="3"/>
        <v>26.13</v>
      </c>
      <c r="N10" s="376"/>
      <c r="O10" s="380">
        <v>353</v>
      </c>
      <c r="P10" s="387">
        <f t="shared" si="4"/>
        <v>88.25</v>
      </c>
      <c r="Q10" s="380">
        <v>86</v>
      </c>
      <c r="R10" s="381">
        <f t="shared" si="5"/>
        <v>21.5</v>
      </c>
      <c r="S10" s="396"/>
      <c r="T10" s="400">
        <v>17</v>
      </c>
      <c r="U10" s="445">
        <f t="shared" si="25"/>
        <v>4.25</v>
      </c>
      <c r="V10" s="403"/>
      <c r="W10" s="379">
        <v>170</v>
      </c>
      <c r="X10" s="445">
        <f t="shared" si="26"/>
        <v>42.5</v>
      </c>
      <c r="Y10" s="403"/>
      <c r="Z10" s="379">
        <v>342</v>
      </c>
      <c r="AA10" s="445">
        <f t="shared" si="6"/>
        <v>85.5</v>
      </c>
      <c r="AB10" s="403"/>
      <c r="AC10" s="379">
        <v>189</v>
      </c>
      <c r="AD10" s="445">
        <f t="shared" si="7"/>
        <v>47.25</v>
      </c>
      <c r="AE10" s="403"/>
      <c r="AF10" s="379">
        <v>4</v>
      </c>
      <c r="AG10" s="445">
        <f t="shared" si="8"/>
        <v>1</v>
      </c>
      <c r="AH10" s="403"/>
      <c r="AI10" s="390">
        <v>686</v>
      </c>
      <c r="AJ10" s="390">
        <v>710</v>
      </c>
      <c r="AK10" s="390">
        <v>266</v>
      </c>
      <c r="AL10" s="373">
        <f t="shared" si="9"/>
        <v>51.45</v>
      </c>
      <c r="AM10" s="392"/>
      <c r="AN10" s="373">
        <f t="shared" si="10"/>
        <v>51.45</v>
      </c>
      <c r="AO10" s="392"/>
      <c r="AP10" s="373">
        <f t="shared" si="11"/>
        <v>51.45</v>
      </c>
      <c r="AQ10" s="392"/>
      <c r="AR10" s="373">
        <f t="shared" si="12"/>
        <v>51.45</v>
      </c>
      <c r="AS10" s="392"/>
      <c r="AT10" s="373">
        <f t="shared" si="13"/>
        <v>51.45</v>
      </c>
      <c r="AU10" s="392"/>
      <c r="AV10" s="373">
        <f t="shared" si="14"/>
        <v>53.25</v>
      </c>
      <c r="AW10" s="392"/>
      <c r="AX10" s="373">
        <f t="shared" si="15"/>
        <v>53.25</v>
      </c>
      <c r="AY10" s="392"/>
      <c r="AZ10" s="373">
        <f t="shared" si="16"/>
        <v>53.25</v>
      </c>
      <c r="BA10" s="392"/>
      <c r="BB10" s="373">
        <f t="shared" si="17"/>
        <v>53.25</v>
      </c>
      <c r="BC10" s="392"/>
      <c r="BD10" s="373">
        <f t="shared" si="18"/>
        <v>53.25</v>
      </c>
      <c r="BE10" s="392"/>
      <c r="BF10" s="373">
        <f t="shared" si="19"/>
        <v>53.25</v>
      </c>
      <c r="BG10" s="392"/>
      <c r="BH10" s="373">
        <f t="shared" si="20"/>
        <v>53.25</v>
      </c>
      <c r="BI10" s="392"/>
      <c r="BJ10" s="373">
        <f t="shared" si="21"/>
        <v>53.25</v>
      </c>
      <c r="BK10" s="392"/>
      <c r="BL10" s="373">
        <f t="shared" si="22"/>
        <v>53.25</v>
      </c>
      <c r="BM10" s="392"/>
      <c r="BN10" s="373">
        <f t="shared" si="23"/>
        <v>53.25</v>
      </c>
      <c r="BO10" s="392"/>
      <c r="BP10" s="373">
        <f t="shared" si="24"/>
        <v>19.95</v>
      </c>
      <c r="BQ10" s="392"/>
    </row>
    <row r="11" spans="1:69" ht="22.5">
      <c r="A11" s="314" t="s">
        <v>7</v>
      </c>
      <c r="B11" s="337">
        <v>12013</v>
      </c>
      <c r="C11" s="338">
        <v>369</v>
      </c>
      <c r="D11" s="339">
        <v>3.07</v>
      </c>
      <c r="E11" s="339">
        <f t="shared" si="0"/>
        <v>36.9</v>
      </c>
      <c r="F11" s="334"/>
      <c r="G11" s="338">
        <v>3096</v>
      </c>
      <c r="H11" s="338">
        <v>145</v>
      </c>
      <c r="I11" s="357">
        <f t="shared" si="1"/>
        <v>503.1</v>
      </c>
      <c r="J11" s="361"/>
      <c r="K11" s="372">
        <f t="shared" si="2"/>
        <v>108.75</v>
      </c>
      <c r="L11" s="376"/>
      <c r="M11" s="372">
        <f t="shared" si="3"/>
        <v>97.15</v>
      </c>
      <c r="N11" s="376"/>
      <c r="O11" s="380">
        <v>1386</v>
      </c>
      <c r="P11" s="387">
        <f t="shared" si="4"/>
        <v>346.5</v>
      </c>
      <c r="Q11" s="380">
        <v>85</v>
      </c>
      <c r="R11" s="381">
        <f t="shared" si="5"/>
        <v>21.25</v>
      </c>
      <c r="S11" s="396"/>
      <c r="T11" s="400">
        <v>784</v>
      </c>
      <c r="U11" s="445">
        <f t="shared" si="25"/>
        <v>196</v>
      </c>
      <c r="V11" s="403"/>
      <c r="W11" s="379">
        <v>144</v>
      </c>
      <c r="X11" s="445">
        <f t="shared" si="26"/>
        <v>36</v>
      </c>
      <c r="Y11" s="403"/>
      <c r="Z11" s="379">
        <v>63</v>
      </c>
      <c r="AA11" s="445">
        <f t="shared" si="6"/>
        <v>15.75</v>
      </c>
      <c r="AB11" s="403"/>
      <c r="AC11" s="379">
        <v>47</v>
      </c>
      <c r="AD11" s="445">
        <f t="shared" si="7"/>
        <v>11.75</v>
      </c>
      <c r="AE11" s="403"/>
      <c r="AF11" s="379">
        <v>41</v>
      </c>
      <c r="AG11" s="445">
        <f t="shared" si="8"/>
        <v>10.25</v>
      </c>
      <c r="AH11" s="403"/>
      <c r="AI11" s="390">
        <v>2548</v>
      </c>
      <c r="AJ11" s="390">
        <v>2342</v>
      </c>
      <c r="AK11" s="390">
        <v>672</v>
      </c>
      <c r="AL11" s="373">
        <f t="shared" si="9"/>
        <v>191.1</v>
      </c>
      <c r="AM11" s="392"/>
      <c r="AN11" s="373">
        <f t="shared" si="10"/>
        <v>191.1</v>
      </c>
      <c r="AO11" s="392"/>
      <c r="AP11" s="373">
        <f t="shared" si="11"/>
        <v>191.1</v>
      </c>
      <c r="AQ11" s="392"/>
      <c r="AR11" s="373">
        <f t="shared" si="12"/>
        <v>191.1</v>
      </c>
      <c r="AS11" s="392"/>
      <c r="AT11" s="373">
        <f t="shared" si="13"/>
        <v>191.1</v>
      </c>
      <c r="AU11" s="392"/>
      <c r="AV11" s="373">
        <f t="shared" si="14"/>
        <v>175.65</v>
      </c>
      <c r="AW11" s="392"/>
      <c r="AX11" s="373">
        <f t="shared" si="15"/>
        <v>175.65</v>
      </c>
      <c r="AY11" s="392"/>
      <c r="AZ11" s="373">
        <f t="shared" si="16"/>
        <v>175.65</v>
      </c>
      <c r="BA11" s="392"/>
      <c r="BB11" s="373">
        <f t="shared" si="17"/>
        <v>175.65</v>
      </c>
      <c r="BC11" s="392"/>
      <c r="BD11" s="373">
        <f t="shared" si="18"/>
        <v>175.65</v>
      </c>
      <c r="BE11" s="392"/>
      <c r="BF11" s="373">
        <f t="shared" si="19"/>
        <v>175.65</v>
      </c>
      <c r="BG11" s="392"/>
      <c r="BH11" s="373">
        <f t="shared" si="20"/>
        <v>175.65</v>
      </c>
      <c r="BI11" s="392"/>
      <c r="BJ11" s="373">
        <f t="shared" si="21"/>
        <v>175.65</v>
      </c>
      <c r="BK11" s="392"/>
      <c r="BL11" s="373">
        <f t="shared" si="22"/>
        <v>175.65</v>
      </c>
      <c r="BM11" s="392"/>
      <c r="BN11" s="373">
        <f t="shared" si="23"/>
        <v>175.65</v>
      </c>
      <c r="BO11" s="392"/>
      <c r="BP11" s="373">
        <f t="shared" si="24"/>
        <v>50.4</v>
      </c>
      <c r="BQ11" s="392"/>
    </row>
    <row r="12" spans="1:69" ht="22.5">
      <c r="A12" s="314" t="s">
        <v>61</v>
      </c>
      <c r="B12" s="337">
        <v>10526</v>
      </c>
      <c r="C12" s="338">
        <v>670</v>
      </c>
      <c r="D12" s="339">
        <v>6.37</v>
      </c>
      <c r="E12" s="339">
        <f t="shared" si="0"/>
        <v>67</v>
      </c>
      <c r="F12" s="334"/>
      <c r="G12" s="338">
        <v>3261</v>
      </c>
      <c r="H12" s="338">
        <v>130</v>
      </c>
      <c r="I12" s="357">
        <f t="shared" si="1"/>
        <v>529.91250000000002</v>
      </c>
      <c r="J12" s="361"/>
      <c r="K12" s="372">
        <f t="shared" si="2"/>
        <v>97.5</v>
      </c>
      <c r="L12" s="376"/>
      <c r="M12" s="372">
        <f t="shared" si="3"/>
        <v>87.1</v>
      </c>
      <c r="N12" s="376"/>
      <c r="O12" s="380">
        <v>1161</v>
      </c>
      <c r="P12" s="387">
        <f t="shared" si="4"/>
        <v>290.25</v>
      </c>
      <c r="Q12" s="380">
        <v>272</v>
      </c>
      <c r="R12" s="381">
        <f t="shared" si="5"/>
        <v>68</v>
      </c>
      <c r="S12" s="396"/>
      <c r="T12" s="400">
        <v>306</v>
      </c>
      <c r="U12" s="445">
        <f t="shared" si="25"/>
        <v>76.5</v>
      </c>
      <c r="V12" s="403"/>
      <c r="W12" s="379">
        <v>198</v>
      </c>
      <c r="X12" s="445">
        <f t="shared" si="26"/>
        <v>49.5</v>
      </c>
      <c r="Y12" s="403"/>
      <c r="Z12" s="379">
        <v>650</v>
      </c>
      <c r="AA12" s="445">
        <f t="shared" si="6"/>
        <v>162.5</v>
      </c>
      <c r="AB12" s="403"/>
      <c r="AC12" s="379">
        <v>994</v>
      </c>
      <c r="AD12" s="445">
        <f t="shared" si="7"/>
        <v>248.5</v>
      </c>
      <c r="AE12" s="403"/>
      <c r="AF12" s="379">
        <v>19</v>
      </c>
      <c r="AG12" s="445">
        <f t="shared" si="8"/>
        <v>4.75</v>
      </c>
      <c r="AH12" s="403"/>
      <c r="AI12" s="390">
        <v>2222</v>
      </c>
      <c r="AJ12" s="390">
        <v>2111</v>
      </c>
      <c r="AK12" s="390">
        <v>675</v>
      </c>
      <c r="AL12" s="373">
        <f t="shared" si="9"/>
        <v>166.65</v>
      </c>
      <c r="AM12" s="392"/>
      <c r="AN12" s="373">
        <f t="shared" si="10"/>
        <v>166.65</v>
      </c>
      <c r="AO12" s="392"/>
      <c r="AP12" s="373">
        <f t="shared" si="11"/>
        <v>166.65</v>
      </c>
      <c r="AQ12" s="392"/>
      <c r="AR12" s="373">
        <f t="shared" si="12"/>
        <v>166.65</v>
      </c>
      <c r="AS12" s="392"/>
      <c r="AT12" s="373">
        <f t="shared" si="13"/>
        <v>166.65</v>
      </c>
      <c r="AU12" s="392"/>
      <c r="AV12" s="373">
        <f t="shared" si="14"/>
        <v>158.32499999999999</v>
      </c>
      <c r="AW12" s="392"/>
      <c r="AX12" s="373">
        <f t="shared" si="15"/>
        <v>158.32499999999999</v>
      </c>
      <c r="AY12" s="392"/>
      <c r="AZ12" s="373">
        <f t="shared" si="16"/>
        <v>158.32499999999999</v>
      </c>
      <c r="BA12" s="392"/>
      <c r="BB12" s="373">
        <f t="shared" si="17"/>
        <v>158.32499999999999</v>
      </c>
      <c r="BC12" s="392"/>
      <c r="BD12" s="373">
        <f t="shared" si="18"/>
        <v>158.32499999999999</v>
      </c>
      <c r="BE12" s="392"/>
      <c r="BF12" s="373">
        <f t="shared" si="19"/>
        <v>158.32499999999999</v>
      </c>
      <c r="BG12" s="392"/>
      <c r="BH12" s="373">
        <f t="shared" si="20"/>
        <v>158.32499999999999</v>
      </c>
      <c r="BI12" s="392"/>
      <c r="BJ12" s="373">
        <f t="shared" si="21"/>
        <v>158.32499999999999</v>
      </c>
      <c r="BK12" s="392"/>
      <c r="BL12" s="373">
        <f t="shared" si="22"/>
        <v>158.32499999999999</v>
      </c>
      <c r="BM12" s="392"/>
      <c r="BN12" s="373">
        <f t="shared" si="23"/>
        <v>158.32499999999999</v>
      </c>
      <c r="BO12" s="392"/>
      <c r="BP12" s="373">
        <f t="shared" si="24"/>
        <v>50.625</v>
      </c>
      <c r="BQ12" s="392"/>
    </row>
    <row r="13" spans="1:69" ht="22.5">
      <c r="A13" s="314" t="s">
        <v>62</v>
      </c>
      <c r="B13" s="337">
        <v>30350</v>
      </c>
      <c r="C13" s="338">
        <v>998</v>
      </c>
      <c r="D13" s="339">
        <v>6.83</v>
      </c>
      <c r="E13" s="339">
        <f t="shared" si="0"/>
        <v>99.800000000000011</v>
      </c>
      <c r="F13" s="334"/>
      <c r="G13" s="338">
        <v>1471</v>
      </c>
      <c r="H13" s="338">
        <v>85</v>
      </c>
      <c r="I13" s="357">
        <f t="shared" si="1"/>
        <v>239.03749999999999</v>
      </c>
      <c r="J13" s="361"/>
      <c r="K13" s="372">
        <f t="shared" si="2"/>
        <v>63.75</v>
      </c>
      <c r="L13" s="376"/>
      <c r="M13" s="372">
        <f t="shared" si="3"/>
        <v>56.95</v>
      </c>
      <c r="N13" s="376"/>
      <c r="O13" s="380">
        <v>774</v>
      </c>
      <c r="P13" s="387">
        <f t="shared" si="4"/>
        <v>193.5</v>
      </c>
      <c r="Q13" s="380">
        <v>257</v>
      </c>
      <c r="R13" s="381">
        <f t="shared" si="5"/>
        <v>64.25</v>
      </c>
      <c r="S13" s="396"/>
      <c r="T13" s="400">
        <v>77</v>
      </c>
      <c r="U13" s="445">
        <f t="shared" si="25"/>
        <v>19.25</v>
      </c>
      <c r="V13" s="403"/>
      <c r="W13" s="379">
        <v>187</v>
      </c>
      <c r="X13" s="445">
        <f t="shared" si="26"/>
        <v>46.75</v>
      </c>
      <c r="Y13" s="403"/>
      <c r="Z13" s="379">
        <v>194</v>
      </c>
      <c r="AA13" s="445">
        <f t="shared" si="6"/>
        <v>48.5</v>
      </c>
      <c r="AB13" s="403"/>
      <c r="AC13" s="379">
        <v>25</v>
      </c>
      <c r="AD13" s="445">
        <f t="shared" si="7"/>
        <v>6.25</v>
      </c>
      <c r="AE13" s="403"/>
      <c r="AF13" s="379">
        <v>20</v>
      </c>
      <c r="AG13" s="445">
        <f t="shared" si="8"/>
        <v>5</v>
      </c>
      <c r="AH13" s="403"/>
      <c r="AI13" s="390">
        <v>1553</v>
      </c>
      <c r="AJ13" s="390">
        <v>1665</v>
      </c>
      <c r="AK13" s="390">
        <v>669</v>
      </c>
      <c r="AL13" s="373">
        <f t="shared" si="9"/>
        <v>116.47499999999999</v>
      </c>
      <c r="AM13" s="392"/>
      <c r="AN13" s="373">
        <f t="shared" si="10"/>
        <v>116.47499999999999</v>
      </c>
      <c r="AO13" s="392"/>
      <c r="AP13" s="373">
        <f t="shared" si="11"/>
        <v>116.47499999999999</v>
      </c>
      <c r="AQ13" s="392"/>
      <c r="AR13" s="373">
        <f t="shared" si="12"/>
        <v>116.47499999999999</v>
      </c>
      <c r="AS13" s="392"/>
      <c r="AT13" s="373">
        <f t="shared" si="13"/>
        <v>116.47499999999999</v>
      </c>
      <c r="AU13" s="392"/>
      <c r="AV13" s="373">
        <f t="shared" si="14"/>
        <v>124.875</v>
      </c>
      <c r="AW13" s="392"/>
      <c r="AX13" s="373">
        <f t="shared" si="15"/>
        <v>124.875</v>
      </c>
      <c r="AY13" s="392"/>
      <c r="AZ13" s="373">
        <f t="shared" si="16"/>
        <v>124.875</v>
      </c>
      <c r="BA13" s="392"/>
      <c r="BB13" s="373">
        <f t="shared" si="17"/>
        <v>124.875</v>
      </c>
      <c r="BC13" s="392"/>
      <c r="BD13" s="373">
        <f t="shared" si="18"/>
        <v>124.875</v>
      </c>
      <c r="BE13" s="392"/>
      <c r="BF13" s="373">
        <f t="shared" si="19"/>
        <v>124.875</v>
      </c>
      <c r="BG13" s="392"/>
      <c r="BH13" s="373">
        <f t="shared" si="20"/>
        <v>124.875</v>
      </c>
      <c r="BI13" s="392"/>
      <c r="BJ13" s="373">
        <f t="shared" si="21"/>
        <v>124.875</v>
      </c>
      <c r="BK13" s="392"/>
      <c r="BL13" s="373">
        <f t="shared" si="22"/>
        <v>124.875</v>
      </c>
      <c r="BM13" s="392"/>
      <c r="BN13" s="373">
        <f t="shared" si="23"/>
        <v>124.875</v>
      </c>
      <c r="BO13" s="392"/>
      <c r="BP13" s="373">
        <f t="shared" si="24"/>
        <v>50.174999999999997</v>
      </c>
      <c r="BQ13" s="392"/>
    </row>
    <row r="14" spans="1:69" ht="22.5">
      <c r="A14" s="322" t="s">
        <v>63</v>
      </c>
      <c r="B14" s="340">
        <v>8265</v>
      </c>
      <c r="C14" s="340">
        <v>804</v>
      </c>
      <c r="D14" s="371">
        <v>9.73</v>
      </c>
      <c r="E14" s="339">
        <f t="shared" si="0"/>
        <v>80.400000000000006</v>
      </c>
      <c r="F14" s="335"/>
      <c r="G14" s="340">
        <v>2642</v>
      </c>
      <c r="H14" s="340">
        <v>84</v>
      </c>
      <c r="I14" s="357">
        <f t="shared" si="1"/>
        <v>429.32499999999999</v>
      </c>
      <c r="J14" s="362"/>
      <c r="K14" s="372">
        <f t="shared" si="2"/>
        <v>63</v>
      </c>
      <c r="L14" s="376"/>
      <c r="M14" s="372">
        <f t="shared" si="3"/>
        <v>56.28</v>
      </c>
      <c r="N14" s="376"/>
      <c r="O14" s="380">
        <v>728</v>
      </c>
      <c r="P14" s="387">
        <f t="shared" si="4"/>
        <v>182</v>
      </c>
      <c r="Q14" s="382">
        <v>152</v>
      </c>
      <c r="R14" s="381">
        <f t="shared" si="5"/>
        <v>38</v>
      </c>
      <c r="S14" s="396"/>
      <c r="T14" s="400">
        <v>20</v>
      </c>
      <c r="U14" s="445">
        <f t="shared" si="25"/>
        <v>5</v>
      </c>
      <c r="V14" s="404"/>
      <c r="W14" s="388">
        <v>19</v>
      </c>
      <c r="X14" s="445">
        <f t="shared" si="26"/>
        <v>4.75</v>
      </c>
      <c r="Y14" s="406"/>
      <c r="Z14" s="446">
        <v>115</v>
      </c>
      <c r="AA14" s="445">
        <f t="shared" si="6"/>
        <v>28.75</v>
      </c>
      <c r="AB14" s="406"/>
      <c r="AC14" s="446">
        <v>9</v>
      </c>
      <c r="AD14" s="445">
        <f t="shared" si="7"/>
        <v>2.25</v>
      </c>
      <c r="AE14" s="406"/>
      <c r="AF14" s="446">
        <v>11</v>
      </c>
      <c r="AG14" s="445">
        <f t="shared" si="8"/>
        <v>2.75</v>
      </c>
      <c r="AH14" s="406"/>
      <c r="AI14" s="390">
        <v>1836</v>
      </c>
      <c r="AJ14" s="390">
        <v>1749</v>
      </c>
      <c r="AK14" s="390">
        <v>608</v>
      </c>
      <c r="AL14" s="373">
        <f t="shared" si="9"/>
        <v>137.69999999999999</v>
      </c>
      <c r="AM14" s="392"/>
      <c r="AN14" s="373">
        <f t="shared" si="10"/>
        <v>137.69999999999999</v>
      </c>
      <c r="AO14" s="392"/>
      <c r="AP14" s="373">
        <f t="shared" si="11"/>
        <v>137.69999999999999</v>
      </c>
      <c r="AQ14" s="392"/>
      <c r="AR14" s="373">
        <f t="shared" si="12"/>
        <v>137.69999999999999</v>
      </c>
      <c r="AS14" s="392"/>
      <c r="AT14" s="373">
        <f t="shared" si="13"/>
        <v>137.69999999999999</v>
      </c>
      <c r="AU14" s="392"/>
      <c r="AV14" s="373">
        <f t="shared" si="14"/>
        <v>131.17500000000001</v>
      </c>
      <c r="AW14" s="392"/>
      <c r="AX14" s="373">
        <f t="shared" si="15"/>
        <v>131.17500000000001</v>
      </c>
      <c r="AY14" s="392"/>
      <c r="AZ14" s="373">
        <f t="shared" si="16"/>
        <v>131.17500000000001</v>
      </c>
      <c r="BA14" s="392"/>
      <c r="BB14" s="373">
        <f t="shared" si="17"/>
        <v>131.17500000000001</v>
      </c>
      <c r="BC14" s="392"/>
      <c r="BD14" s="373">
        <f t="shared" si="18"/>
        <v>131.17500000000001</v>
      </c>
      <c r="BE14" s="392"/>
      <c r="BF14" s="373">
        <f t="shared" si="19"/>
        <v>131.17500000000001</v>
      </c>
      <c r="BG14" s="392"/>
      <c r="BH14" s="373">
        <f t="shared" si="20"/>
        <v>131.17500000000001</v>
      </c>
      <c r="BI14" s="392"/>
      <c r="BJ14" s="373">
        <f t="shared" si="21"/>
        <v>131.17500000000001</v>
      </c>
      <c r="BK14" s="392"/>
      <c r="BL14" s="373">
        <f t="shared" si="22"/>
        <v>131.17500000000001</v>
      </c>
      <c r="BM14" s="392"/>
      <c r="BN14" s="373">
        <f t="shared" si="23"/>
        <v>131.17500000000001</v>
      </c>
      <c r="BO14" s="392"/>
      <c r="BP14" s="373">
        <f t="shared" si="24"/>
        <v>45.6</v>
      </c>
      <c r="BQ14" s="392"/>
    </row>
    <row r="15" spans="1:69" ht="22.5">
      <c r="A15" s="322" t="s">
        <v>28</v>
      </c>
      <c r="B15" s="340">
        <v>8837</v>
      </c>
      <c r="C15" s="340">
        <v>706</v>
      </c>
      <c r="D15" s="371">
        <v>7.99</v>
      </c>
      <c r="E15" s="339">
        <f t="shared" si="0"/>
        <v>70.600000000000009</v>
      </c>
      <c r="F15" s="335"/>
      <c r="G15" s="340">
        <v>3200</v>
      </c>
      <c r="H15" s="340">
        <v>90</v>
      </c>
      <c r="I15" s="357">
        <f t="shared" si="1"/>
        <v>520</v>
      </c>
      <c r="J15" s="363"/>
      <c r="K15" s="372">
        <f t="shared" si="2"/>
        <v>67.5</v>
      </c>
      <c r="L15" s="376"/>
      <c r="M15" s="372">
        <f t="shared" si="3"/>
        <v>60.3</v>
      </c>
      <c r="N15" s="378"/>
      <c r="O15" s="380">
        <v>934</v>
      </c>
      <c r="P15" s="387">
        <f t="shared" si="4"/>
        <v>233.5</v>
      </c>
      <c r="Q15" s="382">
        <v>172</v>
      </c>
      <c r="R15" s="381">
        <f t="shared" si="5"/>
        <v>43</v>
      </c>
      <c r="S15" s="396"/>
      <c r="T15" s="400">
        <v>28</v>
      </c>
      <c r="U15" s="445">
        <f t="shared" si="25"/>
        <v>7</v>
      </c>
      <c r="V15" s="404"/>
      <c r="W15" s="388">
        <v>23</v>
      </c>
      <c r="X15" s="445">
        <f t="shared" si="26"/>
        <v>5.75</v>
      </c>
      <c r="Y15" s="406"/>
      <c r="Z15" s="446">
        <v>252</v>
      </c>
      <c r="AA15" s="445">
        <f t="shared" si="6"/>
        <v>63</v>
      </c>
      <c r="AB15" s="406"/>
      <c r="AC15" s="446">
        <v>51</v>
      </c>
      <c r="AD15" s="445">
        <f t="shared" si="7"/>
        <v>12.75</v>
      </c>
      <c r="AE15" s="406"/>
      <c r="AF15" s="446">
        <v>8</v>
      </c>
      <c r="AG15" s="445">
        <f t="shared" si="8"/>
        <v>2</v>
      </c>
      <c r="AH15" s="406"/>
      <c r="AI15" s="390">
        <v>1833</v>
      </c>
      <c r="AJ15" s="390">
        <v>1793</v>
      </c>
      <c r="AK15" s="390">
        <v>592</v>
      </c>
      <c r="AL15" s="373">
        <f t="shared" si="9"/>
        <v>137.47499999999999</v>
      </c>
      <c r="AM15" s="392"/>
      <c r="AN15" s="373">
        <f t="shared" si="10"/>
        <v>137.47499999999999</v>
      </c>
      <c r="AO15" s="392"/>
      <c r="AP15" s="373">
        <f t="shared" si="11"/>
        <v>137.47499999999999</v>
      </c>
      <c r="AQ15" s="392"/>
      <c r="AR15" s="373">
        <f t="shared" si="12"/>
        <v>137.47499999999999</v>
      </c>
      <c r="AS15" s="392"/>
      <c r="AT15" s="373">
        <f t="shared" si="13"/>
        <v>137.47499999999999</v>
      </c>
      <c r="AU15" s="392"/>
      <c r="AV15" s="373">
        <f t="shared" si="14"/>
        <v>134.47499999999999</v>
      </c>
      <c r="AW15" s="392"/>
      <c r="AX15" s="373">
        <f t="shared" si="15"/>
        <v>134.47499999999999</v>
      </c>
      <c r="AY15" s="392"/>
      <c r="AZ15" s="373">
        <f t="shared" si="16"/>
        <v>134.47499999999999</v>
      </c>
      <c r="BA15" s="392"/>
      <c r="BB15" s="373">
        <f t="shared" si="17"/>
        <v>134.47499999999999</v>
      </c>
      <c r="BC15" s="392"/>
      <c r="BD15" s="373">
        <f t="shared" si="18"/>
        <v>134.47499999999999</v>
      </c>
      <c r="BE15" s="392"/>
      <c r="BF15" s="373">
        <f t="shared" si="19"/>
        <v>134.47499999999999</v>
      </c>
      <c r="BG15" s="392"/>
      <c r="BH15" s="373">
        <f t="shared" si="20"/>
        <v>134.47499999999999</v>
      </c>
      <c r="BI15" s="392"/>
      <c r="BJ15" s="373">
        <f t="shared" si="21"/>
        <v>134.47499999999999</v>
      </c>
      <c r="BK15" s="392"/>
      <c r="BL15" s="373">
        <f t="shared" si="22"/>
        <v>134.47499999999999</v>
      </c>
      <c r="BM15" s="392"/>
      <c r="BN15" s="373">
        <f t="shared" si="23"/>
        <v>134.47499999999999</v>
      </c>
      <c r="BO15" s="392"/>
      <c r="BP15" s="373">
        <f t="shared" si="24"/>
        <v>44.4</v>
      </c>
      <c r="BQ15" s="392"/>
    </row>
    <row r="16" spans="1:69" ht="22.5">
      <c r="A16" s="322" t="s">
        <v>29</v>
      </c>
      <c r="B16" s="341">
        <v>3975</v>
      </c>
      <c r="C16" s="340">
        <v>478</v>
      </c>
      <c r="D16" s="344" t="s">
        <v>65</v>
      </c>
      <c r="E16" s="339">
        <f t="shared" si="0"/>
        <v>47.800000000000004</v>
      </c>
      <c r="F16" s="335"/>
      <c r="G16" s="340">
        <v>736</v>
      </c>
      <c r="H16" s="340">
        <v>35</v>
      </c>
      <c r="I16" s="357">
        <f t="shared" si="1"/>
        <v>119.6</v>
      </c>
      <c r="J16" s="363"/>
      <c r="K16" s="372">
        <f t="shared" si="2"/>
        <v>26.25</v>
      </c>
      <c r="L16" s="376"/>
      <c r="M16" s="372">
        <f t="shared" si="3"/>
        <v>23.45</v>
      </c>
      <c r="N16" s="378"/>
      <c r="O16" s="380">
        <v>347</v>
      </c>
      <c r="P16" s="387">
        <f t="shared" si="4"/>
        <v>86.75</v>
      </c>
      <c r="Q16" s="382">
        <v>58</v>
      </c>
      <c r="R16" s="381">
        <f t="shared" si="5"/>
        <v>14.5</v>
      </c>
      <c r="S16" s="396"/>
      <c r="T16" s="400">
        <v>14</v>
      </c>
      <c r="U16" s="445">
        <f t="shared" si="25"/>
        <v>3.5</v>
      </c>
      <c r="V16" s="404"/>
      <c r="W16" s="388">
        <v>15</v>
      </c>
      <c r="X16" s="445">
        <f t="shared" si="26"/>
        <v>3.75</v>
      </c>
      <c r="Y16" s="406"/>
      <c r="Z16" s="446">
        <v>35</v>
      </c>
      <c r="AA16" s="445">
        <f t="shared" si="6"/>
        <v>8.75</v>
      </c>
      <c r="AB16" s="406"/>
      <c r="AC16" s="446">
        <v>10</v>
      </c>
      <c r="AD16" s="445">
        <f t="shared" si="7"/>
        <v>2.5</v>
      </c>
      <c r="AE16" s="406"/>
      <c r="AF16" s="446">
        <v>3</v>
      </c>
      <c r="AG16" s="445">
        <f t="shared" si="8"/>
        <v>0.75</v>
      </c>
      <c r="AH16" s="406"/>
      <c r="AI16" s="390">
        <v>874</v>
      </c>
      <c r="AJ16" s="390">
        <v>920</v>
      </c>
      <c r="AK16" s="390">
        <v>331</v>
      </c>
      <c r="AL16" s="373">
        <f t="shared" si="9"/>
        <v>65.55</v>
      </c>
      <c r="AM16" s="392"/>
      <c r="AN16" s="373">
        <f t="shared" si="10"/>
        <v>65.55</v>
      </c>
      <c r="AO16" s="392"/>
      <c r="AP16" s="373">
        <f t="shared" si="11"/>
        <v>65.55</v>
      </c>
      <c r="AQ16" s="392"/>
      <c r="AR16" s="373">
        <f t="shared" si="12"/>
        <v>65.55</v>
      </c>
      <c r="AS16" s="392"/>
      <c r="AT16" s="373">
        <f t="shared" si="13"/>
        <v>65.55</v>
      </c>
      <c r="AU16" s="392"/>
      <c r="AV16" s="373">
        <f t="shared" si="14"/>
        <v>69</v>
      </c>
      <c r="AW16" s="392"/>
      <c r="AX16" s="373">
        <f t="shared" si="15"/>
        <v>69</v>
      </c>
      <c r="AY16" s="392"/>
      <c r="AZ16" s="373">
        <f t="shared" si="16"/>
        <v>69</v>
      </c>
      <c r="BA16" s="392"/>
      <c r="BB16" s="373">
        <f t="shared" si="17"/>
        <v>69</v>
      </c>
      <c r="BC16" s="392"/>
      <c r="BD16" s="373">
        <f t="shared" si="18"/>
        <v>69</v>
      </c>
      <c r="BE16" s="392"/>
      <c r="BF16" s="373">
        <f t="shared" si="19"/>
        <v>69</v>
      </c>
      <c r="BG16" s="392"/>
      <c r="BH16" s="373">
        <f t="shared" si="20"/>
        <v>69</v>
      </c>
      <c r="BI16" s="392"/>
      <c r="BJ16" s="373">
        <f t="shared" si="21"/>
        <v>69</v>
      </c>
      <c r="BK16" s="392"/>
      <c r="BL16" s="373">
        <f t="shared" si="22"/>
        <v>69</v>
      </c>
      <c r="BM16" s="392"/>
      <c r="BN16" s="373">
        <f t="shared" si="23"/>
        <v>69</v>
      </c>
      <c r="BO16" s="392"/>
      <c r="BP16" s="373">
        <f t="shared" si="24"/>
        <v>24.824999999999999</v>
      </c>
      <c r="BQ16" s="392"/>
    </row>
    <row r="17" spans="1:69" ht="31.5" customHeight="1" thickBot="1">
      <c r="A17" s="322" t="s">
        <v>30</v>
      </c>
      <c r="B17" s="342">
        <v>16324</v>
      </c>
      <c r="C17" s="343">
        <v>1911</v>
      </c>
      <c r="D17" s="345" t="s">
        <v>66</v>
      </c>
      <c r="E17" s="339">
        <f t="shared" si="0"/>
        <v>191.10000000000002</v>
      </c>
      <c r="F17" s="336"/>
      <c r="G17" s="343">
        <v>3292</v>
      </c>
      <c r="H17" s="343">
        <v>168</v>
      </c>
      <c r="I17" s="357">
        <f t="shared" si="1"/>
        <v>534.95000000000005</v>
      </c>
      <c r="J17" s="363"/>
      <c r="K17" s="372">
        <f t="shared" si="2"/>
        <v>126</v>
      </c>
      <c r="L17" s="376"/>
      <c r="M17" s="372">
        <f t="shared" si="3"/>
        <v>112.56</v>
      </c>
      <c r="N17" s="378"/>
      <c r="O17" s="383">
        <v>1430</v>
      </c>
      <c r="P17" s="387">
        <f t="shared" si="4"/>
        <v>357.5</v>
      </c>
      <c r="Q17" s="384">
        <v>231</v>
      </c>
      <c r="R17" s="381">
        <f t="shared" si="5"/>
        <v>57.75</v>
      </c>
      <c r="S17" s="397"/>
      <c r="T17" s="401">
        <v>95</v>
      </c>
      <c r="U17" s="445">
        <f t="shared" si="25"/>
        <v>23.75</v>
      </c>
      <c r="V17" s="405"/>
      <c r="W17" s="389">
        <v>97</v>
      </c>
      <c r="X17" s="445">
        <f t="shared" si="26"/>
        <v>24.25</v>
      </c>
      <c r="Y17" s="407"/>
      <c r="Z17" s="447">
        <v>305</v>
      </c>
      <c r="AA17" s="445">
        <f t="shared" si="6"/>
        <v>76.25</v>
      </c>
      <c r="AB17" s="407"/>
      <c r="AC17" s="447">
        <v>16</v>
      </c>
      <c r="AD17" s="445">
        <f t="shared" si="7"/>
        <v>4</v>
      </c>
      <c r="AE17" s="407"/>
      <c r="AF17" s="447">
        <v>15</v>
      </c>
      <c r="AG17" s="445">
        <f t="shared" si="8"/>
        <v>3.75</v>
      </c>
      <c r="AH17" s="407"/>
      <c r="AI17" s="390">
        <v>3591</v>
      </c>
      <c r="AJ17" s="390">
        <v>3574</v>
      </c>
      <c r="AK17" s="390">
        <v>1216</v>
      </c>
      <c r="AL17" s="373">
        <f t="shared" si="9"/>
        <v>269.32499999999999</v>
      </c>
      <c r="AM17" s="392"/>
      <c r="AN17" s="373">
        <f t="shared" si="10"/>
        <v>269.32499999999999</v>
      </c>
      <c r="AO17" s="392"/>
      <c r="AP17" s="373">
        <f t="shared" si="11"/>
        <v>269.32499999999999</v>
      </c>
      <c r="AQ17" s="392"/>
      <c r="AR17" s="373">
        <f t="shared" si="12"/>
        <v>269.32499999999999</v>
      </c>
      <c r="AS17" s="392"/>
      <c r="AT17" s="373">
        <f t="shared" si="13"/>
        <v>269.32499999999999</v>
      </c>
      <c r="AU17" s="392"/>
      <c r="AV17" s="373">
        <f t="shared" si="14"/>
        <v>268.05</v>
      </c>
      <c r="AW17" s="392"/>
      <c r="AX17" s="373">
        <f t="shared" si="15"/>
        <v>268.05</v>
      </c>
      <c r="AY17" s="392"/>
      <c r="AZ17" s="373">
        <f t="shared" si="16"/>
        <v>268.05</v>
      </c>
      <c r="BA17" s="392"/>
      <c r="BB17" s="373">
        <f t="shared" si="17"/>
        <v>268.05</v>
      </c>
      <c r="BC17" s="392"/>
      <c r="BD17" s="373">
        <f t="shared" si="18"/>
        <v>268.05</v>
      </c>
      <c r="BE17" s="392"/>
      <c r="BF17" s="373">
        <f t="shared" si="19"/>
        <v>268.05</v>
      </c>
      <c r="BG17" s="392"/>
      <c r="BH17" s="373">
        <f t="shared" si="20"/>
        <v>268.05</v>
      </c>
      <c r="BI17" s="392"/>
      <c r="BJ17" s="373">
        <f t="shared" si="21"/>
        <v>268.05</v>
      </c>
      <c r="BK17" s="392"/>
      <c r="BL17" s="373">
        <f t="shared" si="22"/>
        <v>268.05</v>
      </c>
      <c r="BM17" s="392"/>
      <c r="BN17" s="373">
        <f t="shared" si="23"/>
        <v>268.05</v>
      </c>
      <c r="BO17" s="392"/>
      <c r="BP17" s="373">
        <f t="shared" si="24"/>
        <v>91.2</v>
      </c>
      <c r="BQ17" s="392"/>
    </row>
    <row r="18" spans="1:69" ht="46.5" customHeight="1" thickBot="1">
      <c r="A18" s="323"/>
      <c r="B18" s="589" t="s">
        <v>67</v>
      </c>
      <c r="C18" s="590"/>
      <c r="D18" s="590"/>
      <c r="E18" s="590"/>
      <c r="F18" s="590"/>
      <c r="G18" s="355"/>
      <c r="H18" s="355"/>
      <c r="O18" s="589" t="s">
        <v>68</v>
      </c>
      <c r="P18" s="590"/>
      <c r="Q18" s="590"/>
      <c r="R18" s="590"/>
      <c r="S18" s="393"/>
      <c r="T18" s="393"/>
      <c r="U18" s="590"/>
      <c r="V18" s="590"/>
      <c r="W18" s="590"/>
      <c r="X18" s="590"/>
      <c r="Y18" s="590"/>
      <c r="Z18" s="590"/>
      <c r="AA18" s="590"/>
      <c r="AB18" s="590"/>
      <c r="AC18" s="590"/>
      <c r="AD18" s="590"/>
      <c r="AE18" s="590"/>
      <c r="AF18" s="590"/>
      <c r="AG18" s="590"/>
      <c r="AH18" s="591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4"/>
      <c r="BG18" s="314"/>
      <c r="BH18" s="314"/>
      <c r="BI18" s="314"/>
      <c r="BJ18" s="314"/>
      <c r="BK18" s="314"/>
      <c r="BL18" s="314"/>
      <c r="BM18" s="314"/>
      <c r="BN18" s="314"/>
      <c r="BO18" s="314"/>
      <c r="BP18" s="314"/>
    </row>
    <row r="19" spans="1:69" ht="31.5" customHeight="1"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4"/>
      <c r="BG19" s="314"/>
      <c r="BH19" s="314"/>
      <c r="BI19" s="314"/>
      <c r="BJ19" s="314"/>
      <c r="BK19" s="314"/>
      <c r="BL19" s="314"/>
      <c r="BM19" s="314"/>
      <c r="BN19" s="314"/>
      <c r="BO19" s="314"/>
      <c r="BP19" s="314"/>
    </row>
    <row r="20" spans="1:69" ht="31.5" customHeight="1"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4"/>
      <c r="BI20" s="314"/>
      <c r="BJ20" s="314"/>
      <c r="BK20" s="314"/>
      <c r="BL20" s="314"/>
      <c r="BM20" s="314"/>
      <c r="BN20" s="314"/>
      <c r="BO20" s="314"/>
      <c r="BP20" s="314"/>
    </row>
    <row r="21" spans="1:69" ht="31.5" customHeight="1"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4"/>
      <c r="BG21" s="314"/>
      <c r="BH21" s="314"/>
      <c r="BI21" s="314"/>
      <c r="BJ21" s="314"/>
      <c r="BK21" s="314"/>
      <c r="BL21" s="314"/>
      <c r="BM21" s="314"/>
      <c r="BN21" s="314"/>
      <c r="BO21" s="314"/>
      <c r="BP21" s="314"/>
    </row>
    <row r="22" spans="1:69" ht="31.5" customHeight="1"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4"/>
      <c r="BG22" s="314"/>
      <c r="BH22" s="314"/>
      <c r="BI22" s="314"/>
      <c r="BJ22" s="314"/>
      <c r="BK22" s="314"/>
      <c r="BL22" s="314"/>
      <c r="BM22" s="314"/>
      <c r="BN22" s="314"/>
      <c r="BO22" s="314"/>
      <c r="BP22" s="314"/>
    </row>
    <row r="23" spans="1:69" ht="31.5" customHeight="1"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314"/>
      <c r="BH23" s="314"/>
      <c r="BI23" s="314"/>
      <c r="BJ23" s="314"/>
      <c r="BK23" s="314"/>
      <c r="BL23" s="314"/>
      <c r="BM23" s="314"/>
      <c r="BN23" s="314"/>
      <c r="BO23" s="314"/>
      <c r="BP23" s="314"/>
    </row>
    <row r="24" spans="1:69" ht="31.5" customHeight="1"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4"/>
      <c r="BG24" s="314"/>
      <c r="BH24" s="314"/>
      <c r="BI24" s="314"/>
      <c r="BJ24" s="314"/>
      <c r="BK24" s="314"/>
      <c r="BL24" s="314"/>
      <c r="BM24" s="314"/>
      <c r="BN24" s="314"/>
      <c r="BO24" s="314"/>
      <c r="BP24" s="314"/>
    </row>
    <row r="25" spans="1:69" ht="31.5" customHeight="1"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4"/>
      <c r="BG25" s="314"/>
      <c r="BH25" s="314"/>
      <c r="BI25" s="314"/>
      <c r="BJ25" s="314"/>
      <c r="BK25" s="314"/>
      <c r="BL25" s="314"/>
      <c r="BM25" s="314"/>
      <c r="BN25" s="314"/>
      <c r="BO25" s="314"/>
      <c r="BP25" s="314"/>
    </row>
    <row r="26" spans="1:69" ht="31.5" customHeight="1"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4"/>
      <c r="BI26" s="314"/>
      <c r="BJ26" s="314"/>
      <c r="BK26" s="314"/>
      <c r="BL26" s="314"/>
      <c r="BM26" s="314"/>
      <c r="BN26" s="314"/>
      <c r="BO26" s="314"/>
      <c r="BP26" s="314"/>
    </row>
    <row r="27" spans="1:69" s="324" customFormat="1" ht="27" customHeight="1">
      <c r="AI27" s="325"/>
      <c r="AJ27" s="325"/>
      <c r="AK27" s="325"/>
      <c r="AL27" s="325"/>
      <c r="AM27" s="325"/>
      <c r="AN27" s="325"/>
      <c r="AO27" s="325"/>
      <c r="AP27" s="325"/>
      <c r="AQ27" s="325"/>
      <c r="AR27" s="325"/>
      <c r="AS27" s="325"/>
      <c r="AT27" s="325"/>
      <c r="AU27" s="325"/>
      <c r="AV27" s="325"/>
      <c r="AW27" s="325"/>
      <c r="AX27" s="325"/>
      <c r="AY27" s="325"/>
      <c r="AZ27" s="325"/>
      <c r="BA27" s="325"/>
      <c r="BB27" s="325"/>
      <c r="BC27" s="325"/>
      <c r="BD27" s="325"/>
      <c r="BE27" s="325"/>
      <c r="BF27" s="325"/>
      <c r="BG27" s="325"/>
      <c r="BH27" s="325"/>
      <c r="BI27" s="325"/>
      <c r="BJ27" s="325"/>
      <c r="BK27" s="325"/>
      <c r="BL27" s="325"/>
      <c r="BM27" s="325"/>
      <c r="BN27" s="325"/>
      <c r="BO27" s="325"/>
      <c r="BP27" s="325"/>
      <c r="BQ27" s="326"/>
    </row>
    <row r="28" spans="1:69" s="324" customFormat="1" ht="24" customHeight="1">
      <c r="AI28" s="325"/>
      <c r="AJ28" s="325"/>
      <c r="AK28" s="325"/>
      <c r="AL28" s="325"/>
      <c r="AM28" s="325"/>
      <c r="AN28" s="325"/>
      <c r="AO28" s="325"/>
      <c r="AP28" s="325"/>
      <c r="AQ28" s="325"/>
      <c r="AR28" s="325"/>
      <c r="AS28" s="325"/>
      <c r="AT28" s="325"/>
      <c r="AU28" s="325"/>
      <c r="AV28" s="325"/>
      <c r="AW28" s="325"/>
      <c r="AX28" s="325"/>
      <c r="AY28" s="325"/>
      <c r="AZ28" s="325"/>
      <c r="BA28" s="325"/>
      <c r="BB28" s="325"/>
      <c r="BC28" s="325"/>
      <c r="BD28" s="325"/>
      <c r="BE28" s="325"/>
      <c r="BF28" s="325"/>
      <c r="BG28" s="325"/>
      <c r="BH28" s="325"/>
      <c r="BI28" s="325"/>
      <c r="BJ28" s="325"/>
      <c r="BK28" s="325"/>
      <c r="BL28" s="325"/>
      <c r="BM28" s="325"/>
      <c r="BN28" s="325"/>
      <c r="BO28" s="325"/>
      <c r="BP28" s="325"/>
      <c r="BQ28" s="326"/>
    </row>
    <row r="29" spans="1:69" s="324" customFormat="1" ht="19.5">
      <c r="AI29" s="325"/>
      <c r="AJ29" s="325"/>
      <c r="AK29" s="325"/>
      <c r="AL29" s="325"/>
      <c r="AM29" s="325"/>
      <c r="AN29" s="325"/>
      <c r="AO29" s="325"/>
      <c r="AP29" s="325"/>
      <c r="AQ29" s="325"/>
      <c r="AR29" s="325"/>
      <c r="AS29" s="325"/>
      <c r="AT29" s="325"/>
      <c r="AU29" s="325"/>
      <c r="AV29" s="325"/>
      <c r="AW29" s="325"/>
      <c r="AX29" s="325"/>
      <c r="AY29" s="325"/>
      <c r="AZ29" s="325"/>
      <c r="BA29" s="325"/>
      <c r="BB29" s="325"/>
      <c r="BC29" s="325"/>
      <c r="BD29" s="325"/>
      <c r="BE29" s="325"/>
      <c r="BF29" s="325"/>
      <c r="BG29" s="325"/>
      <c r="BH29" s="325"/>
      <c r="BI29" s="325"/>
      <c r="BJ29" s="325"/>
      <c r="BK29" s="325"/>
      <c r="BL29" s="325"/>
      <c r="BM29" s="325"/>
      <c r="BN29" s="325"/>
      <c r="BO29" s="325"/>
      <c r="BP29" s="325"/>
      <c r="BQ29" s="326"/>
    </row>
  </sheetData>
  <mergeCells count="7">
    <mergeCell ref="AI1:BP1"/>
    <mergeCell ref="B18:F18"/>
    <mergeCell ref="O18:R18"/>
    <mergeCell ref="U18:AH18"/>
    <mergeCell ref="I1:M1"/>
    <mergeCell ref="O1:R1"/>
    <mergeCell ref="U1:AH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rightToLeft="1" workbookViewId="0">
      <selection activeCell="F18" sqref="F18"/>
    </sheetView>
  </sheetViews>
  <sheetFormatPr defaultRowHeight="15"/>
  <cols>
    <col min="1" max="1" width="4.85546875" customWidth="1"/>
    <col min="2" max="2" width="10.85546875" customWidth="1"/>
    <col min="3" max="3" width="9" customWidth="1"/>
    <col min="4" max="4" width="10" customWidth="1"/>
    <col min="5" max="5" width="16.28515625" customWidth="1"/>
    <col min="6" max="6" width="16" customWidth="1"/>
    <col min="7" max="7" width="15.85546875" customWidth="1"/>
    <col min="8" max="8" width="13.85546875" customWidth="1"/>
    <col min="9" max="9" width="10.5703125" customWidth="1"/>
    <col min="10" max="10" width="8" customWidth="1"/>
    <col min="11" max="11" width="9.140625" customWidth="1"/>
  </cols>
  <sheetData>
    <row r="1" spans="1:11" ht="15.75" thickBot="1"/>
    <row r="2" spans="1:11" ht="20.25" thickBot="1">
      <c r="A2" s="597" t="s">
        <v>192</v>
      </c>
      <c r="B2" s="598"/>
      <c r="C2" s="598"/>
      <c r="D2" s="598"/>
      <c r="E2" s="598"/>
      <c r="F2" s="598"/>
      <c r="G2" s="598"/>
      <c r="H2" s="598"/>
      <c r="I2" s="599" t="s">
        <v>193</v>
      </c>
      <c r="J2" s="601" t="s">
        <v>194</v>
      </c>
      <c r="K2" s="602"/>
    </row>
    <row r="3" spans="1:11" ht="18.75" thickBot="1">
      <c r="A3" s="40" t="s">
        <v>0</v>
      </c>
      <c r="B3" s="40" t="s">
        <v>1</v>
      </c>
      <c r="C3" s="40" t="s">
        <v>16</v>
      </c>
      <c r="D3" s="41" t="s">
        <v>69</v>
      </c>
      <c r="E3" s="135" t="s">
        <v>70</v>
      </c>
      <c r="F3" s="135" t="s">
        <v>71</v>
      </c>
      <c r="G3" s="136" t="s">
        <v>72</v>
      </c>
      <c r="H3" s="137" t="s">
        <v>73</v>
      </c>
      <c r="I3" s="600"/>
      <c r="J3" s="138" t="s">
        <v>195</v>
      </c>
      <c r="K3" s="138" t="s">
        <v>196</v>
      </c>
    </row>
    <row r="4" spans="1:11" ht="21">
      <c r="A4" s="42">
        <v>1</v>
      </c>
      <c r="B4" s="43" t="s">
        <v>2</v>
      </c>
      <c r="C4" s="139">
        <v>3760</v>
      </c>
      <c r="D4" s="140">
        <v>1182</v>
      </c>
      <c r="E4" s="44">
        <v>714</v>
      </c>
      <c r="F4" s="45">
        <v>58</v>
      </c>
      <c r="G4" s="46">
        <f t="shared" ref="G4:G15" si="0">((F4*2)+E4)/D4*100</f>
        <v>70.219966159052447</v>
      </c>
      <c r="H4" s="603">
        <v>0.4</v>
      </c>
      <c r="I4" s="141" t="s">
        <v>197</v>
      </c>
      <c r="J4" s="142"/>
      <c r="K4" s="143" t="s">
        <v>188</v>
      </c>
    </row>
    <row r="5" spans="1:11" ht="21">
      <c r="A5" s="42">
        <v>2</v>
      </c>
      <c r="B5" s="43" t="s">
        <v>3</v>
      </c>
      <c r="C5" s="139">
        <v>6260</v>
      </c>
      <c r="D5" s="140">
        <v>1907</v>
      </c>
      <c r="E5" s="44">
        <v>219</v>
      </c>
      <c r="F5" s="45">
        <v>36</v>
      </c>
      <c r="G5" s="46">
        <f t="shared" si="0"/>
        <v>15.259570005243839</v>
      </c>
      <c r="H5" s="604"/>
      <c r="I5" s="144" t="s">
        <v>197</v>
      </c>
      <c r="J5" s="144"/>
      <c r="K5" s="145" t="s">
        <v>188</v>
      </c>
    </row>
    <row r="6" spans="1:11" ht="21">
      <c r="A6" s="42">
        <v>3</v>
      </c>
      <c r="B6" s="43" t="s">
        <v>4</v>
      </c>
      <c r="C6" s="139">
        <v>10905</v>
      </c>
      <c r="D6" s="140">
        <v>3430</v>
      </c>
      <c r="E6" s="44">
        <v>543</v>
      </c>
      <c r="F6" s="45">
        <v>20</v>
      </c>
      <c r="G6" s="46">
        <f t="shared" si="0"/>
        <v>16.997084548104958</v>
      </c>
      <c r="H6" s="604"/>
      <c r="I6" s="144" t="s">
        <v>197</v>
      </c>
      <c r="J6" s="144"/>
      <c r="K6" s="145" t="s">
        <v>188</v>
      </c>
    </row>
    <row r="7" spans="1:11" ht="21">
      <c r="A7" s="42">
        <v>4</v>
      </c>
      <c r="B7" s="43" t="s">
        <v>5</v>
      </c>
      <c r="C7" s="139">
        <v>10609</v>
      </c>
      <c r="D7" s="140">
        <v>3300</v>
      </c>
      <c r="E7" s="44">
        <v>255</v>
      </c>
      <c r="F7" s="45">
        <v>16</v>
      </c>
      <c r="G7" s="46">
        <f t="shared" si="0"/>
        <v>8.6969696969696972</v>
      </c>
      <c r="H7" s="604"/>
      <c r="I7" s="144" t="s">
        <v>197</v>
      </c>
      <c r="J7" s="144"/>
      <c r="K7" s="145" t="s">
        <v>188</v>
      </c>
    </row>
    <row r="8" spans="1:11" ht="21">
      <c r="A8" s="42">
        <v>5</v>
      </c>
      <c r="B8" s="43" t="s">
        <v>6</v>
      </c>
      <c r="C8" s="139">
        <v>3568</v>
      </c>
      <c r="D8" s="140">
        <v>1296</v>
      </c>
      <c r="E8" s="44">
        <v>261</v>
      </c>
      <c r="F8" s="45">
        <v>26</v>
      </c>
      <c r="G8" s="46">
        <f t="shared" si="0"/>
        <v>24.151234567901234</v>
      </c>
      <c r="H8" s="604"/>
      <c r="I8" s="144" t="s">
        <v>197</v>
      </c>
      <c r="J8" s="144"/>
      <c r="K8" s="145" t="s">
        <v>188</v>
      </c>
    </row>
    <row r="9" spans="1:11" ht="21">
      <c r="A9" s="42">
        <v>6</v>
      </c>
      <c r="B9" s="43" t="s">
        <v>7</v>
      </c>
      <c r="C9" s="139">
        <v>12017</v>
      </c>
      <c r="D9" s="140">
        <v>3715</v>
      </c>
      <c r="E9" s="44">
        <v>702</v>
      </c>
      <c r="F9" s="45">
        <v>49</v>
      </c>
      <c r="G9" s="46">
        <f t="shared" si="0"/>
        <v>21.534320323014803</v>
      </c>
      <c r="H9" s="604"/>
      <c r="I9" s="144" t="s">
        <v>197</v>
      </c>
      <c r="J9" s="144"/>
      <c r="K9" s="145" t="s">
        <v>188</v>
      </c>
    </row>
    <row r="10" spans="1:11" ht="21">
      <c r="A10" s="42">
        <v>7</v>
      </c>
      <c r="B10" s="43" t="s">
        <v>8</v>
      </c>
      <c r="C10" s="139">
        <v>10527</v>
      </c>
      <c r="D10" s="140">
        <v>3635</v>
      </c>
      <c r="E10" s="44">
        <v>316</v>
      </c>
      <c r="F10" s="45">
        <v>204</v>
      </c>
      <c r="G10" s="46">
        <f t="shared" si="0"/>
        <v>19.917469050894084</v>
      </c>
      <c r="H10" s="604"/>
      <c r="I10" s="144" t="s">
        <v>197</v>
      </c>
      <c r="J10" s="144"/>
      <c r="K10" s="145" t="s">
        <v>188</v>
      </c>
    </row>
    <row r="11" spans="1:11" ht="21">
      <c r="A11" s="42">
        <v>8</v>
      </c>
      <c r="B11" s="43" t="s">
        <v>9</v>
      </c>
      <c r="C11" s="139">
        <v>7812</v>
      </c>
      <c r="D11" s="140">
        <v>3000</v>
      </c>
      <c r="E11" s="44">
        <v>788</v>
      </c>
      <c r="F11" s="45">
        <v>14</v>
      </c>
      <c r="G11" s="46">
        <f t="shared" si="0"/>
        <v>27.200000000000003</v>
      </c>
      <c r="H11" s="604"/>
      <c r="I11" s="144" t="s">
        <v>197</v>
      </c>
      <c r="J11" s="144"/>
      <c r="K11" s="145" t="s">
        <v>188</v>
      </c>
    </row>
    <row r="12" spans="1:11" ht="21">
      <c r="A12" s="42">
        <v>9</v>
      </c>
      <c r="B12" s="43" t="s">
        <v>27</v>
      </c>
      <c r="C12" s="146">
        <v>12875</v>
      </c>
      <c r="D12" s="147">
        <v>3300</v>
      </c>
      <c r="E12" s="44">
        <v>153</v>
      </c>
      <c r="F12" s="45">
        <v>84</v>
      </c>
      <c r="G12" s="46">
        <f t="shared" si="0"/>
        <v>9.7272727272727266</v>
      </c>
      <c r="H12" s="604"/>
      <c r="I12" s="144" t="s">
        <v>197</v>
      </c>
      <c r="J12" s="144"/>
      <c r="K12" s="145" t="s">
        <v>188</v>
      </c>
    </row>
    <row r="13" spans="1:11" ht="21">
      <c r="A13" s="42">
        <v>10</v>
      </c>
      <c r="B13" s="43" t="s">
        <v>28</v>
      </c>
      <c r="C13" s="146">
        <v>8991</v>
      </c>
      <c r="D13" s="147">
        <v>3754</v>
      </c>
      <c r="E13" s="44">
        <v>367</v>
      </c>
      <c r="F13" s="45">
        <v>109</v>
      </c>
      <c r="G13" s="46">
        <f t="shared" si="0"/>
        <v>15.583377730420883</v>
      </c>
      <c r="H13" s="604"/>
      <c r="I13" s="144" t="s">
        <v>197</v>
      </c>
      <c r="J13" s="144"/>
      <c r="K13" s="145" t="s">
        <v>188</v>
      </c>
    </row>
    <row r="14" spans="1:11" ht="21">
      <c r="A14" s="42">
        <v>11</v>
      </c>
      <c r="B14" s="43" t="s">
        <v>29</v>
      </c>
      <c r="C14" s="146">
        <v>3662</v>
      </c>
      <c r="D14" s="147">
        <v>1391</v>
      </c>
      <c r="E14" s="44">
        <v>415</v>
      </c>
      <c r="F14" s="45">
        <v>24</v>
      </c>
      <c r="G14" s="46">
        <f t="shared" si="0"/>
        <v>33.285406182602443</v>
      </c>
      <c r="H14" s="604"/>
      <c r="I14" s="144" t="s">
        <v>197</v>
      </c>
      <c r="J14" s="144"/>
      <c r="K14" s="145" t="s">
        <v>188</v>
      </c>
    </row>
    <row r="15" spans="1:11" ht="21.75" thickBot="1">
      <c r="A15" s="47">
        <v>12</v>
      </c>
      <c r="B15" s="48" t="s">
        <v>30</v>
      </c>
      <c r="C15" s="148">
        <v>16889</v>
      </c>
      <c r="D15" s="149">
        <v>7121</v>
      </c>
      <c r="E15" s="49">
        <v>1408</v>
      </c>
      <c r="F15" s="50">
        <v>41</v>
      </c>
      <c r="G15" s="51">
        <f t="shared" si="0"/>
        <v>20.924027524224126</v>
      </c>
      <c r="H15" s="605"/>
      <c r="I15" s="150" t="s">
        <v>197</v>
      </c>
      <c r="J15" s="150"/>
      <c r="K15" s="151" t="s">
        <v>188</v>
      </c>
    </row>
    <row r="17" spans="9:10" ht="17.25">
      <c r="I17" s="560" t="s">
        <v>198</v>
      </c>
      <c r="J17" s="560"/>
    </row>
    <row r="18" spans="9:10" ht="17.25">
      <c r="I18" s="560" t="s">
        <v>199</v>
      </c>
      <c r="J18" s="560"/>
    </row>
  </sheetData>
  <mergeCells count="6">
    <mergeCell ref="I18:J18"/>
    <mergeCell ref="A2:H2"/>
    <mergeCell ref="I2:I3"/>
    <mergeCell ref="J2:K2"/>
    <mergeCell ref="H4:H15"/>
    <mergeCell ref="I17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مبارزه با بیماری ها</vt:lpstr>
      <vt:lpstr>بهداشت حرفه ای</vt:lpstr>
      <vt:lpstr>بهبود تغذیه جامعه</vt:lpstr>
      <vt:lpstr>بهداشت محیط</vt:lpstr>
      <vt:lpstr>سلامت روان</vt:lpstr>
      <vt:lpstr>دهان و دندان</vt:lpstr>
      <vt:lpstr>مدیریت خطر بلایا</vt:lpstr>
      <vt:lpstr>سلامت خانواده  </vt:lpstr>
      <vt:lpstr>آموزش سلامت</vt:lpstr>
      <vt:lpstr>جلسات آموزش سلامت </vt:lpstr>
      <vt:lpstr>سلامت نوجوان و جوان و مدارس</vt:lpstr>
      <vt:lpstr>رضایت سنجی و جمعیت فعال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MFT</dc:creator>
  <cp:lastModifiedBy>MFT</cp:lastModifiedBy>
  <cp:lastPrinted>2018-12-20T10:28:21Z</cp:lastPrinted>
  <dcterms:created xsi:type="dcterms:W3CDTF">2018-12-24T05:38:34Z</dcterms:created>
  <dcterms:modified xsi:type="dcterms:W3CDTF">2019-02-21T13:42:56Z</dcterms:modified>
</cp:coreProperties>
</file>